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sepa.sharepoint.com/sites/ocspp_Work/wpc/TSCA Scoping Next 20 HPS Review/2_Copies of Publicly Issued Documents/2026_June TDCE SACC/"/>
    </mc:Choice>
  </mc:AlternateContent>
  <xr:revisionPtr revIDLastSave="345" documentId="8_{1E59F374-A58E-4F5D-9EB0-94951CEB5561}" xr6:coauthVersionLast="47" xr6:coauthVersionMax="47" xr10:uidLastSave="{DB5B5374-817C-4205-9478-2E835C1CD06A}"/>
  <bookViews>
    <workbookView xWindow="-19320" yWindow="-120" windowWidth="19440" windowHeight="14880" firstSheet="5" activeTab="6" xr2:uid="{85BFC737-DCE6-46B7-B2BD-8118C46F206A}"/>
  </bookViews>
  <sheets>
    <sheet name="TDCE Final Report" sheetId="1" state="hidden" r:id="rId1"/>
    <sheet name="Cover Page" sheetId="13" r:id="rId2"/>
    <sheet name="TDCE Final Report w Adjustment" sheetId="8" r:id="rId3"/>
    <sheet name="ProUCL 5.2 Outlier Test Results" sheetId="16" r:id="rId4"/>
    <sheet name="TDCE Kp Calcs Based on Raw Data" sheetId="10" r:id="rId5"/>
    <sheet name="TDCE Kp Calcs Modifed Linear" sheetId="12" r:id="rId6"/>
    <sheet name="Consumer Dermal Absorption Calc" sheetId="14" r:id="rId7"/>
    <sheet name="UCL t-value tables" sheetId="2" state="hidden" r:id="rId8"/>
    <sheet name="For ProUCL run" sheetId="11" state="hidden" r:id="rId9"/>
  </sheets>
  <calcPr calcId="191028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4" l="1"/>
  <c r="E9" i="14"/>
  <c r="C9" i="14"/>
  <c r="N61" i="12" l="1"/>
  <c r="O61" i="12"/>
  <c r="Q61" i="12" s="1"/>
  <c r="C61" i="12" s="1"/>
  <c r="Q53" i="12"/>
  <c r="L7" i="8"/>
  <c r="N31" i="12"/>
  <c r="N30" i="12"/>
  <c r="Q31" i="12"/>
  <c r="Q29" i="12"/>
  <c r="Q30" i="12"/>
  <c r="O21" i="12"/>
  <c r="O78" i="12"/>
  <c r="N78" i="12"/>
  <c r="N79" i="12" s="1"/>
  <c r="M78" i="12"/>
  <c r="M79" i="12" s="1"/>
  <c r="L78" i="12"/>
  <c r="L79" i="12" s="1"/>
  <c r="K78" i="12"/>
  <c r="K79" i="12" s="1"/>
  <c r="J78" i="12"/>
  <c r="J79" i="12" s="1"/>
  <c r="I78" i="12"/>
  <c r="I79" i="12" s="1"/>
  <c r="H78" i="12"/>
  <c r="H79" i="12" s="1"/>
  <c r="G78" i="12"/>
  <c r="G79" i="12" s="1"/>
  <c r="F78" i="12"/>
  <c r="F79" i="12" s="1"/>
  <c r="E78" i="12"/>
  <c r="E79" i="12" s="1"/>
  <c r="N77" i="12"/>
  <c r="O77" i="12" s="1"/>
  <c r="Q77" i="12" s="1"/>
  <c r="C77" i="12" s="1"/>
  <c r="M77" i="12"/>
  <c r="L77" i="12"/>
  <c r="K77" i="12"/>
  <c r="J77" i="12"/>
  <c r="I77" i="12"/>
  <c r="H77" i="12"/>
  <c r="G77" i="12"/>
  <c r="F77" i="12"/>
  <c r="E77" i="12"/>
  <c r="O76" i="12"/>
  <c r="Q76" i="12" s="1"/>
  <c r="C76" i="12" s="1"/>
  <c r="O75" i="12"/>
  <c r="Q75" i="12" s="1"/>
  <c r="C75" i="12" s="1"/>
  <c r="O74" i="12"/>
  <c r="Q74" i="12" s="1"/>
  <c r="C74" i="12" s="1"/>
  <c r="O73" i="12"/>
  <c r="Q73" i="12" s="1"/>
  <c r="C73" i="12" s="1"/>
  <c r="O72" i="12"/>
  <c r="Q72" i="12" s="1"/>
  <c r="C72" i="12" s="1"/>
  <c r="O71" i="12"/>
  <c r="Q71" i="12" s="1"/>
  <c r="C71" i="12" s="1"/>
  <c r="O70" i="12"/>
  <c r="Q70" i="12" s="1"/>
  <c r="C70" i="12" s="1"/>
  <c r="O69" i="12"/>
  <c r="Q69" i="12" s="1"/>
  <c r="C68" i="12"/>
  <c r="J63" i="12"/>
  <c r="I63" i="12"/>
  <c r="H63" i="12"/>
  <c r="G63" i="12"/>
  <c r="F63" i="12"/>
  <c r="E63" i="12"/>
  <c r="N62" i="12"/>
  <c r="J62" i="12"/>
  <c r="I62" i="12"/>
  <c r="H62" i="12"/>
  <c r="G62" i="12"/>
  <c r="F62" i="12"/>
  <c r="E62" i="12"/>
  <c r="J61" i="12"/>
  <c r="I61" i="12"/>
  <c r="H61" i="12"/>
  <c r="G61" i="12"/>
  <c r="F61" i="12"/>
  <c r="E61" i="12"/>
  <c r="C60" i="12"/>
  <c r="O59" i="12"/>
  <c r="Q59" i="12" s="1"/>
  <c r="C59" i="12" s="1"/>
  <c r="Q58" i="12"/>
  <c r="C58" i="12" s="1"/>
  <c r="O58" i="12"/>
  <c r="Q57" i="12"/>
  <c r="O57" i="12"/>
  <c r="C57" i="12"/>
  <c r="O56" i="12"/>
  <c r="Q56" i="12" s="1"/>
  <c r="C56" i="12" s="1"/>
  <c r="O55" i="12"/>
  <c r="Q55" i="12" s="1"/>
  <c r="O54" i="12"/>
  <c r="Q54" i="12" s="1"/>
  <c r="C54" i="12" s="1"/>
  <c r="O53" i="12"/>
  <c r="C53" i="12" s="1"/>
  <c r="C52" i="12"/>
  <c r="N47" i="12"/>
  <c r="M47" i="12"/>
  <c r="L47" i="12"/>
  <c r="K47" i="12"/>
  <c r="N46" i="12"/>
  <c r="M46" i="12"/>
  <c r="L46" i="12"/>
  <c r="K46" i="12"/>
  <c r="J46" i="12"/>
  <c r="J47" i="12" s="1"/>
  <c r="I46" i="12"/>
  <c r="I47" i="12" s="1"/>
  <c r="H46" i="12"/>
  <c r="N45" i="12"/>
  <c r="O45" i="12" s="1"/>
  <c r="Q45" i="12" s="1"/>
  <c r="C45" i="12" s="1"/>
  <c r="M45" i="12"/>
  <c r="L45" i="12"/>
  <c r="K45" i="12"/>
  <c r="J45" i="12"/>
  <c r="I45" i="12"/>
  <c r="H45" i="12"/>
  <c r="H47" i="12" s="1"/>
  <c r="Q44" i="12"/>
  <c r="O44" i="12"/>
  <c r="C44" i="12"/>
  <c r="O43" i="12"/>
  <c r="Q43" i="12" s="1"/>
  <c r="C43" i="12" s="1"/>
  <c r="O42" i="12"/>
  <c r="Q42" i="12" s="1"/>
  <c r="C42" i="12" s="1"/>
  <c r="O41" i="12"/>
  <c r="Q41" i="12" s="1"/>
  <c r="C41" i="12" s="1"/>
  <c r="Q40" i="12"/>
  <c r="O40" i="12"/>
  <c r="C40" i="12"/>
  <c r="O39" i="12"/>
  <c r="Q39" i="12" s="1"/>
  <c r="C39" i="12" s="1"/>
  <c r="O38" i="12"/>
  <c r="Q38" i="12" s="1"/>
  <c r="C38" i="12" s="1"/>
  <c r="O37" i="12"/>
  <c r="O46" i="12" s="1"/>
  <c r="O47" i="12" s="1"/>
  <c r="C36" i="12"/>
  <c r="J31" i="12"/>
  <c r="I31" i="12"/>
  <c r="H31" i="12"/>
  <c r="G31" i="12"/>
  <c r="F31" i="12"/>
  <c r="E31" i="12"/>
  <c r="J30" i="12"/>
  <c r="I30" i="12"/>
  <c r="H30" i="12"/>
  <c r="G30" i="12"/>
  <c r="F30" i="12"/>
  <c r="E30" i="12"/>
  <c r="N29" i="12"/>
  <c r="O29" i="12" s="1"/>
  <c r="C29" i="12" s="1"/>
  <c r="J29" i="12"/>
  <c r="I29" i="12"/>
  <c r="H29" i="12"/>
  <c r="G29" i="12"/>
  <c r="F29" i="12"/>
  <c r="E29" i="12"/>
  <c r="O28" i="12"/>
  <c r="Q28" i="12" s="1"/>
  <c r="C28" i="12" s="1"/>
  <c r="O27" i="12"/>
  <c r="Q27" i="12" s="1"/>
  <c r="C27" i="12" s="1"/>
  <c r="O26" i="12"/>
  <c r="Q26" i="12" s="1"/>
  <c r="C26" i="12" s="1"/>
  <c r="O25" i="12"/>
  <c r="Q25" i="12" s="1"/>
  <c r="C25" i="12" s="1"/>
  <c r="O24" i="12"/>
  <c r="Q24" i="12" s="1"/>
  <c r="C24" i="12" s="1"/>
  <c r="O23" i="12"/>
  <c r="Q23" i="12" s="1"/>
  <c r="C23" i="12" s="1"/>
  <c r="O22" i="12"/>
  <c r="Q22" i="12" s="1"/>
  <c r="C22" i="12" s="1"/>
  <c r="C20" i="12"/>
  <c r="N15" i="12"/>
  <c r="H15" i="12"/>
  <c r="N14" i="12"/>
  <c r="H14" i="12"/>
  <c r="G14" i="12"/>
  <c r="G15" i="12" s="1"/>
  <c r="F14" i="12"/>
  <c r="F15" i="12" s="1"/>
  <c r="E14" i="12"/>
  <c r="E15" i="12" s="1"/>
  <c r="N13" i="12"/>
  <c r="O13" i="12" s="1"/>
  <c r="Q13" i="12" s="1"/>
  <c r="C13" i="12" s="1"/>
  <c r="H13" i="12"/>
  <c r="G13" i="12"/>
  <c r="F13" i="12"/>
  <c r="E13" i="12"/>
  <c r="O12" i="12"/>
  <c r="Q12" i="12" s="1"/>
  <c r="C12" i="12" s="1"/>
  <c r="Q11" i="12"/>
  <c r="C11" i="12" s="1"/>
  <c r="O11" i="12"/>
  <c r="Q10" i="12"/>
  <c r="O10" i="12"/>
  <c r="C10" i="12"/>
  <c r="O9" i="12"/>
  <c r="Q9" i="12" s="1"/>
  <c r="C9" i="12" s="1"/>
  <c r="O8" i="12"/>
  <c r="Q8" i="12" s="1"/>
  <c r="C8" i="12" s="1"/>
  <c r="Q7" i="12"/>
  <c r="C7" i="12" s="1"/>
  <c r="O7" i="12"/>
  <c r="Q6" i="12"/>
  <c r="O6" i="12"/>
  <c r="C6" i="12"/>
  <c r="O5" i="12"/>
  <c r="O14" i="12" s="1"/>
  <c r="C4" i="12"/>
  <c r="E61" i="10"/>
  <c r="N63" i="12" l="1"/>
  <c r="O62" i="12"/>
  <c r="O63" i="12" s="1"/>
  <c r="O30" i="12"/>
  <c r="O31" i="12" s="1"/>
  <c r="C55" i="12"/>
  <c r="Q62" i="12"/>
  <c r="O15" i="12"/>
  <c r="Q78" i="12"/>
  <c r="C69" i="12"/>
  <c r="O79" i="12"/>
  <c r="Q21" i="12"/>
  <c r="Q37" i="12"/>
  <c r="Q5" i="12"/>
  <c r="Q14" i="12" l="1"/>
  <c r="C5" i="12"/>
  <c r="Q46" i="12"/>
  <c r="C37" i="12"/>
  <c r="C21" i="12"/>
  <c r="C62" i="12"/>
  <c r="Q63" i="12"/>
  <c r="C63" i="12" s="1"/>
  <c r="Q79" i="12"/>
  <c r="C79" i="12" s="1"/>
  <c r="C78" i="12"/>
  <c r="C30" i="12" l="1"/>
  <c r="C31" i="12"/>
  <c r="Q47" i="12"/>
  <c r="C47" i="12" s="1"/>
  <c r="C46" i="12"/>
  <c r="Q15" i="12"/>
  <c r="C15" i="12" s="1"/>
  <c r="C14" i="12"/>
  <c r="K5" i="8" l="1"/>
  <c r="L8" i="8"/>
  <c r="L6" i="8"/>
  <c r="O6" i="8" s="1"/>
  <c r="L5" i="8"/>
  <c r="L9" i="8"/>
  <c r="O9" i="8" s="1"/>
  <c r="F61" i="10"/>
  <c r="G61" i="10"/>
  <c r="H61" i="10"/>
  <c r="I61" i="10"/>
  <c r="J61" i="10"/>
  <c r="E62" i="10"/>
  <c r="F62" i="10"/>
  <c r="G62" i="10"/>
  <c r="H62" i="10"/>
  <c r="I62" i="10"/>
  <c r="J62" i="10"/>
  <c r="N61" i="10"/>
  <c r="O61" i="10"/>
  <c r="Q61" i="10" s="1"/>
  <c r="C24" i="8" s="1"/>
  <c r="N62" i="10"/>
  <c r="O62" i="10"/>
  <c r="Q62" i="10"/>
  <c r="K15" i="8"/>
  <c r="P8" i="8" s="1"/>
  <c r="K16" i="8"/>
  <c r="K14" i="8"/>
  <c r="K17" i="8"/>
  <c r="P10" i="8" s="1"/>
  <c r="K9" i="8"/>
  <c r="K7" i="8"/>
  <c r="K8" i="8"/>
  <c r="C68" i="10"/>
  <c r="C52" i="10"/>
  <c r="C60" i="10"/>
  <c r="C36" i="10"/>
  <c r="C20" i="10"/>
  <c r="C4" i="10"/>
  <c r="N77" i="10"/>
  <c r="O77" i="10" s="1"/>
  <c r="Q77" i="10" s="1"/>
  <c r="C25" i="8" s="1"/>
  <c r="K78" i="10"/>
  <c r="K77" i="10"/>
  <c r="I77" i="10"/>
  <c r="F78" i="10"/>
  <c r="G78" i="10"/>
  <c r="H78" i="10"/>
  <c r="I78" i="10"/>
  <c r="J78" i="10"/>
  <c r="L78" i="10"/>
  <c r="M78" i="10"/>
  <c r="F77" i="10"/>
  <c r="G77" i="10"/>
  <c r="H77" i="10"/>
  <c r="J77" i="10"/>
  <c r="L77" i="10"/>
  <c r="M77" i="10"/>
  <c r="E78" i="10"/>
  <c r="E77" i="10"/>
  <c r="N45" i="10"/>
  <c r="J46" i="10"/>
  <c r="J45" i="10"/>
  <c r="H46" i="10"/>
  <c r="I46" i="10"/>
  <c r="K46" i="10"/>
  <c r="L46" i="10"/>
  <c r="M46" i="10"/>
  <c r="H45" i="10"/>
  <c r="I45" i="10"/>
  <c r="K45" i="10"/>
  <c r="L45" i="10"/>
  <c r="M45" i="10"/>
  <c r="N29" i="10"/>
  <c r="O29" i="10" s="1"/>
  <c r="Q29" i="10" s="1"/>
  <c r="C22" i="8" s="1"/>
  <c r="F29" i="10"/>
  <c r="G29" i="10"/>
  <c r="H29" i="10"/>
  <c r="I29" i="10"/>
  <c r="J29" i="10"/>
  <c r="F30" i="10"/>
  <c r="G30" i="10"/>
  <c r="H30" i="10"/>
  <c r="I30" i="10"/>
  <c r="J30" i="10"/>
  <c r="E30" i="10"/>
  <c r="E29" i="10"/>
  <c r="N78" i="10"/>
  <c r="O76" i="10"/>
  <c r="Q76" i="10" s="1"/>
  <c r="C76" i="10" s="1"/>
  <c r="O75" i="10"/>
  <c r="Q75" i="10" s="1"/>
  <c r="C75" i="10" s="1"/>
  <c r="O74" i="10"/>
  <c r="Q74" i="10" s="1"/>
  <c r="C74" i="10" s="1"/>
  <c r="O73" i="10"/>
  <c r="Q73" i="10" s="1"/>
  <c r="C73" i="10" s="1"/>
  <c r="O72" i="10"/>
  <c r="Q72" i="10" s="1"/>
  <c r="C72" i="10" s="1"/>
  <c r="O71" i="10"/>
  <c r="Q71" i="10" s="1"/>
  <c r="C71" i="10" s="1"/>
  <c r="O70" i="10"/>
  <c r="Q70" i="10" s="1"/>
  <c r="C70" i="10" s="1"/>
  <c r="O69" i="10"/>
  <c r="O59" i="10"/>
  <c r="Q59" i="10" s="1"/>
  <c r="C59" i="10" s="1"/>
  <c r="O58" i="10"/>
  <c r="Q58" i="10" s="1"/>
  <c r="C58" i="10" s="1"/>
  <c r="O57" i="10"/>
  <c r="Q57" i="10" s="1"/>
  <c r="C57" i="10" s="1"/>
  <c r="O56" i="10"/>
  <c r="Q56" i="10" s="1"/>
  <c r="C56" i="10" s="1"/>
  <c r="O55" i="10"/>
  <c r="Q55" i="10" s="1"/>
  <c r="C55" i="10" s="1"/>
  <c r="O54" i="10"/>
  <c r="Q54" i="10" s="1"/>
  <c r="C54" i="10" s="1"/>
  <c r="O53" i="10"/>
  <c r="N46" i="10"/>
  <c r="O44" i="10"/>
  <c r="Q44" i="10" s="1"/>
  <c r="C44" i="10" s="1"/>
  <c r="O43" i="10"/>
  <c r="Q43" i="10" s="1"/>
  <c r="C43" i="10" s="1"/>
  <c r="O42" i="10"/>
  <c r="Q42" i="10" s="1"/>
  <c r="C42" i="10" s="1"/>
  <c r="O41" i="10"/>
  <c r="Q41" i="10" s="1"/>
  <c r="C41" i="10" s="1"/>
  <c r="O40" i="10"/>
  <c r="Q40" i="10" s="1"/>
  <c r="C40" i="10" s="1"/>
  <c r="O39" i="10"/>
  <c r="Q39" i="10" s="1"/>
  <c r="C39" i="10" s="1"/>
  <c r="O38" i="10"/>
  <c r="Q38" i="10" s="1"/>
  <c r="C38" i="10" s="1"/>
  <c r="O37" i="10"/>
  <c r="N30" i="10"/>
  <c r="O28" i="10"/>
  <c r="Q28" i="10" s="1"/>
  <c r="C28" i="10" s="1"/>
  <c r="O27" i="10"/>
  <c r="Q27" i="10" s="1"/>
  <c r="C27" i="10" s="1"/>
  <c r="O26" i="10"/>
  <c r="Q26" i="10" s="1"/>
  <c r="C26" i="10" s="1"/>
  <c r="O25" i="10"/>
  <c r="Q25" i="10" s="1"/>
  <c r="C25" i="10" s="1"/>
  <c r="O24" i="10"/>
  <c r="Q24" i="10" s="1"/>
  <c r="C24" i="10" s="1"/>
  <c r="O23" i="10"/>
  <c r="Q23" i="10" s="1"/>
  <c r="C23" i="10" s="1"/>
  <c r="O22" i="10"/>
  <c r="Q22" i="10" s="1"/>
  <c r="C22" i="10" s="1"/>
  <c r="O21" i="10"/>
  <c r="O6" i="10"/>
  <c r="Q6" i="10" s="1"/>
  <c r="C6" i="10" s="1"/>
  <c r="O7" i="10"/>
  <c r="Q7" i="10" s="1"/>
  <c r="C7" i="10" s="1"/>
  <c r="O8" i="10"/>
  <c r="Q8" i="10" s="1"/>
  <c r="C8" i="10" s="1"/>
  <c r="O9" i="10"/>
  <c r="Q9" i="10" s="1"/>
  <c r="C9" i="10" s="1"/>
  <c r="O10" i="10"/>
  <c r="Q10" i="10" s="1"/>
  <c r="C10" i="10" s="1"/>
  <c r="O11" i="10"/>
  <c r="Q11" i="10" s="1"/>
  <c r="C11" i="10" s="1"/>
  <c r="O12" i="10"/>
  <c r="Q12" i="10" s="1"/>
  <c r="C12" i="10" s="1"/>
  <c r="O5" i="10"/>
  <c r="N14" i="10"/>
  <c r="N13" i="10"/>
  <c r="O13" i="10" s="1"/>
  <c r="Q13" i="10" s="1"/>
  <c r="C21" i="8" s="1"/>
  <c r="F14" i="10"/>
  <c r="G14" i="10"/>
  <c r="H14" i="10"/>
  <c r="E14" i="10"/>
  <c r="H13" i="10"/>
  <c r="G13" i="10"/>
  <c r="F13" i="10"/>
  <c r="E13" i="10"/>
  <c r="R5" i="1"/>
  <c r="R6" i="1"/>
  <c r="R7" i="1"/>
  <c r="R8" i="1"/>
  <c r="R9" i="1"/>
  <c r="R4" i="1"/>
  <c r="L16" i="8"/>
  <c r="O16" i="8" s="1"/>
  <c r="L10" i="8"/>
  <c r="O10" i="8" s="1"/>
  <c r="K10" i="8"/>
  <c r="K6" i="8"/>
  <c r="Q10" i="8" l="1"/>
  <c r="Q6" i="8"/>
  <c r="Q7" i="8"/>
  <c r="O8" i="8"/>
  <c r="Q9" i="8"/>
  <c r="O7" i="8"/>
  <c r="O5" i="8"/>
  <c r="Q5" i="8"/>
  <c r="Q8" i="8"/>
  <c r="C77" i="10"/>
  <c r="C29" i="10"/>
  <c r="C61" i="10"/>
  <c r="C13" i="10"/>
  <c r="J31" i="10"/>
  <c r="I63" i="10"/>
  <c r="E31" i="10"/>
  <c r="F79" i="10"/>
  <c r="J79" i="10"/>
  <c r="O14" i="10"/>
  <c r="O15" i="10" s="1"/>
  <c r="I31" i="10"/>
  <c r="L47" i="10"/>
  <c r="N15" i="10"/>
  <c r="H31" i="10"/>
  <c r="K47" i="10"/>
  <c r="G31" i="10"/>
  <c r="I47" i="10"/>
  <c r="H47" i="10"/>
  <c r="M79" i="10"/>
  <c r="L79" i="10"/>
  <c r="K79" i="10"/>
  <c r="I79" i="10"/>
  <c r="H79" i="10"/>
  <c r="G79" i="10"/>
  <c r="J63" i="10"/>
  <c r="M47" i="10"/>
  <c r="J47" i="10"/>
  <c r="F31" i="10"/>
  <c r="N47" i="10"/>
  <c r="N79" i="10"/>
  <c r="N63" i="10"/>
  <c r="G63" i="10"/>
  <c r="Q5" i="10"/>
  <c r="O78" i="10"/>
  <c r="O79" i="10" s="1"/>
  <c r="O63" i="10"/>
  <c r="E63" i="10"/>
  <c r="F63" i="10"/>
  <c r="H63" i="10"/>
  <c r="O45" i="10"/>
  <c r="Q45" i="10" s="1"/>
  <c r="C45" i="10" s="1"/>
  <c r="O46" i="10"/>
  <c r="N31" i="10"/>
  <c r="O30" i="10"/>
  <c r="O31" i="10" s="1"/>
  <c r="Q69" i="10"/>
  <c r="Q53" i="10"/>
  <c r="Q37" i="10"/>
  <c r="Q21" i="10"/>
  <c r="F15" i="10"/>
  <c r="G15" i="10"/>
  <c r="H15" i="10"/>
  <c r="E15" i="10"/>
  <c r="L17" i="8"/>
  <c r="O17" i="8" s="1"/>
  <c r="K13" i="8"/>
  <c r="P6" i="8" s="1"/>
  <c r="K12" i="8"/>
  <c r="L14" i="8"/>
  <c r="O14" i="8" s="1"/>
  <c r="L12" i="8"/>
  <c r="O12" i="8" s="1"/>
  <c r="L15" i="8"/>
  <c r="O15" i="8" s="1"/>
  <c r="P7" i="8"/>
  <c r="L13" i="8"/>
  <c r="O13" i="8" s="1"/>
  <c r="M5" i="8"/>
  <c r="M6" i="8"/>
  <c r="M7" i="8"/>
  <c r="M8" i="8"/>
  <c r="M9" i="8"/>
  <c r="M10" i="8"/>
  <c r="M4" i="1"/>
  <c r="M5" i="1"/>
  <c r="M7" i="1"/>
  <c r="M8" i="1"/>
  <c r="M9" i="1"/>
  <c r="Q4" i="1"/>
  <c r="K4" i="1"/>
  <c r="S4" i="1" s="1"/>
  <c r="L4" i="1"/>
  <c r="O4" i="1" s="1"/>
  <c r="Q5" i="1"/>
  <c r="Q6" i="1"/>
  <c r="Q7" i="1"/>
  <c r="Q8" i="1"/>
  <c r="Q9" i="1"/>
  <c r="P5" i="8" l="1"/>
  <c r="Q30" i="10"/>
  <c r="C21" i="10"/>
  <c r="Q46" i="10"/>
  <c r="C46" i="10" s="1"/>
  <c r="C37" i="10"/>
  <c r="Q14" i="10"/>
  <c r="C14" i="10" s="1"/>
  <c r="C5" i="10"/>
  <c r="D24" i="8"/>
  <c r="H24" i="8" s="1"/>
  <c r="C53" i="10"/>
  <c r="Q78" i="10"/>
  <c r="C69" i="10"/>
  <c r="C23" i="8"/>
  <c r="D25" i="8"/>
  <c r="H25" i="8" s="1"/>
  <c r="O47" i="10"/>
  <c r="M16" i="8"/>
  <c r="P9" i="8"/>
  <c r="M17" i="8"/>
  <c r="M14" i="8"/>
  <c r="M12" i="8"/>
  <c r="M15" i="8"/>
  <c r="M13" i="8"/>
  <c r="L19" i="1"/>
  <c r="O19" i="1" s="1"/>
  <c r="K19" i="1"/>
  <c r="L18" i="1"/>
  <c r="O18" i="1" s="1"/>
  <c r="K18" i="1"/>
  <c r="L17" i="1"/>
  <c r="O17" i="1" s="1"/>
  <c r="K17" i="1"/>
  <c r="L16" i="1"/>
  <c r="O16" i="1" s="1"/>
  <c r="K16" i="1"/>
  <c r="L15" i="1"/>
  <c r="O15" i="1" s="1"/>
  <c r="K15" i="1"/>
  <c r="L14" i="1"/>
  <c r="O14" i="1" s="1"/>
  <c r="K14" i="1"/>
  <c r="Q15" i="10" l="1"/>
  <c r="C15" i="10" s="1"/>
  <c r="Q63" i="10"/>
  <c r="C63" i="10" s="1"/>
  <c r="Q47" i="10"/>
  <c r="C47" i="10" s="1"/>
  <c r="C78" i="10"/>
  <c r="C30" i="10"/>
  <c r="D22" i="8"/>
  <c r="H22" i="8" s="1"/>
  <c r="D23" i="8"/>
  <c r="H23" i="8" s="1"/>
  <c r="Q31" i="10"/>
  <c r="C31" i="10" s="1"/>
  <c r="C62" i="10"/>
  <c r="Q79" i="10"/>
  <c r="C79" i="10" s="1"/>
  <c r="D21" i="8"/>
  <c r="H21" i="8" s="1"/>
  <c r="E21" i="8"/>
  <c r="M14" i="1"/>
  <c r="M16" i="1"/>
  <c r="M18" i="1"/>
  <c r="M19" i="1"/>
  <c r="M15" i="1"/>
  <c r="M17" i="1"/>
  <c r="L5" i="1"/>
  <c r="O5" i="1" s="1"/>
  <c r="L6" i="1"/>
  <c r="L7" i="1"/>
  <c r="O7" i="1" s="1"/>
  <c r="L8" i="1"/>
  <c r="O8" i="1" s="1"/>
  <c r="L9" i="1"/>
  <c r="O9" i="1" s="1"/>
  <c r="K8" i="1"/>
  <c r="K9" i="1"/>
  <c r="K5" i="1"/>
  <c r="K6" i="1"/>
  <c r="K7" i="1"/>
  <c r="E24" i="8" l="1"/>
  <c r="E25" i="8"/>
  <c r="E23" i="8"/>
  <c r="E22" i="8"/>
  <c r="O6" i="1"/>
  <c r="M6" i="1"/>
  <c r="P4" i="1"/>
  <c r="T4" i="1" s="1"/>
  <c r="S7" i="1"/>
  <c r="P7" i="1"/>
  <c r="T7" i="1" s="1"/>
  <c r="S6" i="1"/>
  <c r="P6" i="1"/>
  <c r="T6" i="1" s="1"/>
  <c r="S9" i="1"/>
  <c r="P9" i="1"/>
  <c r="T9" i="1" s="1"/>
  <c r="S8" i="1"/>
  <c r="P8" i="1"/>
  <c r="T8" i="1" s="1"/>
  <c r="S5" i="1"/>
  <c r="P5" i="1"/>
  <c r="T5" i="1" s="1"/>
  <c r="E79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Shohatee, Ali</author>
  </authors>
  <commentList>
    <comment ref="Q3" authorId="0" shapeId="0" xr:uid="{51EFD64C-61B8-4236-9F02-C466119A050C}">
      <text>
        <r>
          <rPr>
            <b/>
            <sz val="9"/>
            <color indexed="81"/>
            <rFont val="Tahoma"/>
            <family val="2"/>
          </rPr>
          <t>Shohatee, Ali:</t>
        </r>
        <r>
          <rPr>
            <sz val="9"/>
            <color indexed="81"/>
            <rFont val="Tahoma"/>
            <family val="2"/>
          </rPr>
          <t xml:space="preserve">
Need to use one-tailed t-test table for UCL</t>
        </r>
      </text>
    </comment>
  </commentList>
</comments>
</file>

<file path=xl/sharedStrings.xml><?xml version="1.0" encoding="utf-8"?>
<sst xmlns="http://schemas.openxmlformats.org/spreadsheetml/2006/main" count="500" uniqueCount="154">
  <si>
    <t>Finite Doses</t>
  </si>
  <si>
    <t>Corrected</t>
  </si>
  <si>
    <r>
      <rPr>
        <b/>
        <sz val="11"/>
        <color theme="1"/>
        <rFont val="Calibri"/>
        <family val="2"/>
        <scheme val="minor"/>
      </rPr>
      <t>Corrected</t>
    </r>
    <r>
      <rPr>
        <sz val="11"/>
        <color theme="1"/>
        <rFont val="Calibri"/>
        <family val="2"/>
        <scheme val="minor"/>
      </rPr>
      <t xml:space="preserve"> </t>
    </r>
  </si>
  <si>
    <t>Systematic Review Rating</t>
  </si>
  <si>
    <t>Sample Preparation</t>
  </si>
  <si>
    <t xml:space="preserve">% Replicates for Mean Absorption </t>
  </si>
  <si>
    <t>% Mean Absorption</t>
  </si>
  <si>
    <t>SD</t>
  </si>
  <si>
    <t>CV</t>
  </si>
  <si>
    <t>N</t>
  </si>
  <si>
    <t>SE</t>
  </si>
  <si>
    <t>95% UCL</t>
  </si>
  <si>
    <t>t-value</t>
  </si>
  <si>
    <t>% Mean Mass Balance</t>
  </si>
  <si>
    <t>95% UCL % Mean Absorption</t>
  </si>
  <si>
    <t>10% in IPM</t>
  </si>
  <si>
    <t>Uninformative</t>
  </si>
  <si>
    <t>1% in IPM</t>
  </si>
  <si>
    <t>Medium</t>
  </si>
  <si>
    <t>0.1% in IPM</t>
  </si>
  <si>
    <t>10% in Toluene</t>
  </si>
  <si>
    <t>1% in Toluene</t>
  </si>
  <si>
    <t>0.1% in Toluene</t>
  </si>
  <si>
    <t>Legend</t>
  </si>
  <si>
    <t>Replicates for Mass Balance %</t>
  </si>
  <si>
    <t>% Mass Balance</t>
  </si>
  <si>
    <t>% CV greater than 25</t>
  </si>
  <si>
    <t>% Mass Balance less than 80</t>
  </si>
  <si>
    <t>Incorporation of Potentially Absorbable Dose (Stratum Corneum 3-20 + Dermal Delivery)</t>
  </si>
  <si>
    <t>EFSA Adjustment</t>
  </si>
  <si>
    <t xml:space="preserve">Replicates for % Mean Absorption </t>
  </si>
  <si>
    <t>% Mean Absorption  + ks</t>
  </si>
  <si>
    <t>Replicates for % Mass Balance</t>
  </si>
  <si>
    <t>Absorption at 4 hrs (%)</t>
  </si>
  <si>
    <t>Infinite Doses</t>
  </si>
  <si>
    <t>Kp (cm/hr)</t>
  </si>
  <si>
    <t>%CV</t>
  </si>
  <si>
    <t>Interval (hours)</t>
  </si>
  <si>
    <t>mean  + ks</t>
  </si>
  <si>
    <t>Neat</t>
  </si>
  <si>
    <t>0.25 - 1</t>
  </si>
  <si>
    <t>50% in IPM</t>
  </si>
  <si>
    <t>0.25 - 3</t>
  </si>
  <si>
    <t>1 - 8</t>
  </si>
  <si>
    <t>50% in Receptor Fluid</t>
  </si>
  <si>
    <t>10% in Receptor Fluid</t>
  </si>
  <si>
    <t>0.25 - 8</t>
  </si>
  <si>
    <t>Values populated from 'TDCE Kp Calculations' Sheet</t>
  </si>
  <si>
    <r>
      <rPr>
        <i/>
        <sz val="10"/>
        <color rgb="FFFF0000"/>
        <rFont val="Calibri"/>
        <family val="2"/>
        <scheme val="minor"/>
      </rPr>
      <t>Red Italics</t>
    </r>
    <r>
      <rPr>
        <sz val="10"/>
        <color rgb="FFFF0000"/>
        <rFont val="Calibri"/>
        <family val="2"/>
        <scheme val="minor"/>
      </rPr>
      <t xml:space="preserve"> indicate outlier based on Dixon's Outlier Test (ProUCL 5.2) at 10% significance level for % Absorption, corresponding % mass balance also excluded</t>
    </r>
  </si>
  <si>
    <t>https://efsa.onlinelibrary.wiley.com/doi/epdf/10.2903/j.efsa.2017.4873</t>
  </si>
  <si>
    <t>Note values in 'red' excluded from the analysis based on study report recommendations</t>
  </si>
  <si>
    <t xml:space="preserve">Cumulative Absorption Profiles for TDCE (Data for the non-linear phase were not required for this anlaysis but provided in the Final Study Report) </t>
  </si>
  <si>
    <t>Time (hours)</t>
  </si>
  <si>
    <t>Cell number</t>
  </si>
  <si>
    <t>Linear time range (hr)</t>
  </si>
  <si>
    <t>Maximum absorption rate (ug/cm2/hr)</t>
  </si>
  <si>
    <t>Maximum absorption rate (mg/cm2/hr)</t>
  </si>
  <si>
    <t>Applied Mass (mg equiv./cm3)[Density of TDCE]</t>
  </si>
  <si>
    <t>0.25-1</t>
  </si>
  <si>
    <t>Mean</t>
  </si>
  <si>
    <t>Applied Mass (mg equiv./cm3)</t>
  </si>
  <si>
    <t>0.25-3</t>
  </si>
  <si>
    <t>1-8</t>
  </si>
  <si>
    <t>N/S</t>
  </si>
  <si>
    <t>0.25-8</t>
  </si>
  <si>
    <t>Calculating Upper Confidence Limits for Exposure Point Concentrations at Hazardous Waste Sites (epa.gov)</t>
  </si>
  <si>
    <t>Absorption</t>
  </si>
  <si>
    <t>Mass Balance</t>
  </si>
  <si>
    <t>CASRN 156-60-5</t>
  </si>
  <si>
    <t>N/A</t>
  </si>
  <si>
    <t>Modified Linear Phase (if plot indicated a plateau phase)</t>
  </si>
  <si>
    <t>Absorption at 8 hrs (%)</t>
  </si>
  <si>
    <t>Formulation</t>
  </si>
  <si>
    <t>Mean Absorption</t>
  </si>
  <si>
    <t>Table from Final Study Report</t>
  </si>
  <si>
    <t>Absorption at 24 hrs (%)*</t>
  </si>
  <si>
    <t>* Adjusted for Outliers</t>
  </si>
  <si>
    <t>June 2026</t>
  </si>
  <si>
    <r>
      <t xml:space="preserve">Draft Dermal Absorption Calculations for </t>
    </r>
    <r>
      <rPr>
        <b/>
        <i/>
        <sz val="16"/>
        <color theme="1"/>
        <rFont val="Times New Roman"/>
        <family val="1"/>
      </rPr>
      <t>trans</t>
    </r>
    <r>
      <rPr>
        <b/>
        <sz val="16"/>
        <color theme="1"/>
        <rFont val="Times New Roman"/>
        <family val="1"/>
      </rPr>
      <t>-1,2-Dichloroethylene</t>
    </r>
  </si>
  <si>
    <t/>
  </si>
  <si>
    <t>Outlier Tests for Selected Uncensored Variables</t>
  </si>
  <si>
    <t>User Selected Options</t>
  </si>
  <si>
    <t xml:space="preserve">Date/Time of Computation   </t>
  </si>
  <si>
    <t>ProUCL 5.2 11/10/2025 9:09:12 AM</t>
  </si>
  <si>
    <t xml:space="preserve">From File   </t>
  </si>
  <si>
    <t>WorkSheet.xls</t>
  </si>
  <si>
    <t xml:space="preserve">Full Precision   </t>
  </si>
  <si>
    <t>OFF</t>
  </si>
  <si>
    <t>Dixon's Outlier Test for 10% in IPM</t>
  </si>
  <si>
    <t>Number of Observations = 8</t>
  </si>
  <si>
    <t>10% critical value: 0.479</t>
  </si>
  <si>
    <t>5% critical value: 0.554</t>
  </si>
  <si>
    <t>1% critical value: 0.683</t>
  </si>
  <si>
    <t>1.  Observation Value 2.11 is a Potential Outlier (Upper Tail)?</t>
  </si>
  <si>
    <t>Test Statistic: 0.228</t>
  </si>
  <si>
    <t>For 10% significance level, 2.11 is not an outlier.</t>
  </si>
  <si>
    <t>For 5% significance level, 2.11 is not an outlier.</t>
  </si>
  <si>
    <t>For 1% significance level, 2.11 is not an outlier.</t>
  </si>
  <si>
    <t>2. Observation Value 0.28 is a Potential Outlier (Lower Tail)?</t>
  </si>
  <si>
    <t>Test Statistic: 0.170</t>
  </si>
  <si>
    <t>For 10% significance level, 0.28 is not an outlier.</t>
  </si>
  <si>
    <t>For 5% significance level, 0.28 is not an outlier.</t>
  </si>
  <si>
    <t>For 1% significance level, 0.28 is not an outlier.</t>
  </si>
  <si>
    <t>Dixon's Outlier Test for 1% in IPM</t>
  </si>
  <si>
    <t>1.  Observation Value 0.53 is a Potential Outlier (Upper Tail)?</t>
  </si>
  <si>
    <t>Test Statistic: 0.053</t>
  </si>
  <si>
    <t>For 10% significance level, 0.53 is not an outlier.</t>
  </si>
  <si>
    <t>For 5% significance level, 0.53 is not an outlier.</t>
  </si>
  <si>
    <t>For 1% significance level, 0.53 is not an outlier.</t>
  </si>
  <si>
    <t>2. Observation Value 0.3 is a Potential Outlier (Lower Tail)?</t>
  </si>
  <si>
    <t>Test Statistic: 0.182</t>
  </si>
  <si>
    <t>For 10% significance level, 0.3 is not an outlier.</t>
  </si>
  <si>
    <t>For 5% significance level, 0.3 is not an outlier.</t>
  </si>
  <si>
    <t>For 1% significance level, 0.3 is not an outlier.</t>
  </si>
  <si>
    <t>Dixon's Outlier Test for 0.1% in IPM</t>
  </si>
  <si>
    <t>1.  Observation Value 1.45 is a Potential Outlier (Upper Tail)?</t>
  </si>
  <si>
    <t>Test Statistic: 0.646</t>
  </si>
  <si>
    <t xml:space="preserve">For 10% significance level, 1.45 is an outlier. </t>
  </si>
  <si>
    <t>For 5% significance level, 1.45 is an outlier.</t>
  </si>
  <si>
    <t>For 1% significance level, 1.45 is not an outlier.</t>
  </si>
  <si>
    <t>Test Statistic: 0.340</t>
  </si>
  <si>
    <t>Dixon's Outlier Test for 10% in Toluene</t>
  </si>
  <si>
    <t>1.  Observation Value 1.4 is a Potential Outlier (Upper Tail)?</t>
  </si>
  <si>
    <t>Test Statistic: 0.190</t>
  </si>
  <si>
    <t>For 10% significance level, 1.4 is not an outlier.</t>
  </si>
  <si>
    <t>For 5% significance level, 1.4 is not an outlier.</t>
  </si>
  <si>
    <t>For 1% significance level, 1.4 is not an outlier.</t>
  </si>
  <si>
    <t>2. Observation Value 0.32 is a Potential Outlier (Lower Tail)?</t>
  </si>
  <si>
    <t>Test Statistic: 0.515</t>
  </si>
  <si>
    <t xml:space="preserve">For 10% significance level, 0.32 is an outlier. </t>
  </si>
  <si>
    <t>For 5% significance level, 0.32 is not an outlier.</t>
  </si>
  <si>
    <t>For 1% significance level, 0.32 is not an outlier.</t>
  </si>
  <si>
    <t>Dixon's Outlier Test for 1% in Toluene</t>
  </si>
  <si>
    <t>1.  Observation Value 1.15 is a Potential Outlier (Upper Tail)?</t>
  </si>
  <si>
    <t>Test Statistic: 0.024</t>
  </si>
  <si>
    <t>For 10% significance level, 1.15 is not an outlier.</t>
  </si>
  <si>
    <t>For 5% significance level, 1.15 is not an outlier.</t>
  </si>
  <si>
    <t>For 1% significance level, 1.15 is not an outlier.</t>
  </si>
  <si>
    <t>2. Observation Value 0.24 is a Potential Outlier (Lower Tail)?</t>
  </si>
  <si>
    <t>Test Statistic: 0.556</t>
  </si>
  <si>
    <t xml:space="preserve">For 10% significance level, 0.24 is an outlier. </t>
  </si>
  <si>
    <t>For 5% significance level, 0.24 is an outlier.</t>
  </si>
  <si>
    <t>For 1% significance level, 0.24 is not an outlier.</t>
  </si>
  <si>
    <t>Dixon's Outlier Test for 0.1% in Toluene</t>
  </si>
  <si>
    <t>1.  Observation Value 2.56 is a Potential Outlier (Upper Tail)?</t>
  </si>
  <si>
    <t>Test Statistic: 0.327</t>
  </si>
  <si>
    <t>For 10% significance level, 2.56 is not an outlier.</t>
  </si>
  <si>
    <t>For 5% significance level, 2.56 is not an outlier.</t>
  </si>
  <si>
    <t>For 1% significance level, 2.56 is not an outlier.</t>
  </si>
  <si>
    <t>2. Observation Value 0.79 is a Potential Outlier (Lower Tail)?</t>
  </si>
  <si>
    <t>Test Statistic: 0.050</t>
  </si>
  <si>
    <t>For 10% significance level, 0.79 is not an outlier.</t>
  </si>
  <si>
    <t>For 5% significance level, 0.79 is not an outlier.</t>
  </si>
  <si>
    <t>For 1% significance level, 0.79 is not an outlier.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</si>
</sst>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0"/>
    <numFmt numFmtId="167" formatCode="0.0000000"/>
  </numFmts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A52A2A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3" borderId="0" applyNumberFormat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1"/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Continuous"/>
    </xf>
    <xf numFmtId="2" fontId="5" fillId="3" borderId="1" xfId="2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2" fillId="0" borderId="0" xfId="1" applyFont="1"/>
    <xf numFmtId="165" fontId="11" fillId="0" borderId="0" xfId="0" applyNumberFormat="1" applyFont="1" applyAlignment="1">
      <alignment horizontal="center"/>
    </xf>
    <xf numFmtId="0" fontId="11" fillId="0" borderId="0" xfId="0" applyFont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15" fillId="4" borderId="0" xfId="0" quotePrefix="1" applyFont="1" applyFill="1" applyAlignment="1">
      <alignment horizontal="left"/>
    </xf>
    <xf numFmtId="0" fontId="11" fillId="0" borderId="16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2" fontId="11" fillId="9" borderId="1" xfId="0" applyNumberFormat="1" applyFont="1" applyFill="1" applyBorder="1" applyAlignment="1">
      <alignment horizontal="center"/>
    </xf>
    <xf numFmtId="0" fontId="11" fillId="9" borderId="17" xfId="0" applyFont="1" applyFill="1" applyBorder="1" applyAlignment="1">
      <alignment horizontal="center"/>
    </xf>
    <xf numFmtId="2" fontId="11" fillId="9" borderId="17" xfId="0" applyNumberFormat="1" applyFont="1" applyFill="1" applyBorder="1" applyAlignment="1">
      <alignment horizontal="center"/>
    </xf>
    <xf numFmtId="2" fontId="16" fillId="9" borderId="17" xfId="0" applyNumberFormat="1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2" fontId="11" fillId="9" borderId="15" xfId="0" applyNumberFormat="1" applyFont="1" applyFill="1" applyBorder="1" applyAlignment="1">
      <alignment horizontal="center"/>
    </xf>
    <xf numFmtId="2" fontId="16" fillId="9" borderId="15" xfId="0" applyNumberFormat="1" applyFont="1" applyFill="1" applyBorder="1" applyAlignment="1">
      <alignment horizontal="center"/>
    </xf>
    <xf numFmtId="2" fontId="16" fillId="9" borderId="1" xfId="0" applyNumberFormat="1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11" fontId="11" fillId="11" borderId="1" xfId="0" applyNumberFormat="1" applyFont="1" applyFill="1" applyBorder="1" applyAlignment="1">
      <alignment horizontal="center"/>
    </xf>
    <xf numFmtId="166" fontId="11" fillId="11" borderId="1" xfId="0" applyNumberFormat="1" applyFont="1" applyFill="1" applyBorder="1" applyAlignment="1">
      <alignment horizontal="center"/>
    </xf>
    <xf numFmtId="2" fontId="11" fillId="11" borderId="1" xfId="0" applyNumberFormat="1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 vertical="center"/>
    </xf>
    <xf numFmtId="49" fontId="11" fillId="11" borderId="1" xfId="0" applyNumberFormat="1" applyFont="1" applyFill="1" applyBorder="1" applyAlignment="1">
      <alignment horizontal="center"/>
    </xf>
    <xf numFmtId="164" fontId="11" fillId="11" borderId="1" xfId="0" applyNumberFormat="1" applyFont="1" applyFill="1" applyBorder="1" applyAlignment="1">
      <alignment horizontal="center"/>
    </xf>
    <xf numFmtId="167" fontId="11" fillId="11" borderId="1" xfId="2" applyNumberFormat="1" applyFont="1" applyFill="1" applyBorder="1" applyAlignment="1">
      <alignment vertical="center"/>
    </xf>
    <xf numFmtId="2" fontId="11" fillId="12" borderId="1" xfId="0" applyNumberFormat="1" applyFont="1" applyFill="1" applyBorder="1" applyAlignment="1">
      <alignment horizontal="center"/>
    </xf>
    <xf numFmtId="2" fontId="11" fillId="12" borderId="17" xfId="0" applyNumberFormat="1" applyFont="1" applyFill="1" applyBorder="1" applyAlignment="1">
      <alignment horizontal="center"/>
    </xf>
    <xf numFmtId="2" fontId="11" fillId="12" borderId="15" xfId="0" applyNumberFormat="1" applyFont="1" applyFill="1" applyBorder="1" applyAlignment="1">
      <alignment horizontal="center"/>
    </xf>
    <xf numFmtId="2" fontId="11" fillId="11" borderId="17" xfId="0" applyNumberFormat="1" applyFont="1" applyFill="1" applyBorder="1" applyAlignment="1">
      <alignment horizontal="center"/>
    </xf>
    <xf numFmtId="2" fontId="11" fillId="11" borderId="15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11" fillId="0" borderId="0" xfId="0" applyNumberFormat="1" applyFont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1" fontId="11" fillId="11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6" fillId="0" borderId="4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6" fillId="0" borderId="2" xfId="0" applyFont="1" applyBorder="1"/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2" fontId="6" fillId="7" borderId="20" xfId="0" applyNumberFormat="1" applyFont="1" applyFill="1" applyBorder="1" applyAlignment="1">
      <alignment horizontal="center"/>
    </xf>
    <xf numFmtId="0" fontId="0" fillId="13" borderId="20" xfId="0" applyFill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19" fillId="0" borderId="0" xfId="0" applyFont="1"/>
    <xf numFmtId="0" fontId="11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2" fillId="0" borderId="0" xfId="0" applyFont="1" applyAlignment="1" applyProtection="1">
      <alignment horizontal="right"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22" fillId="0" borderId="0" xfId="0" applyFont="1" applyAlignment="1" applyProtection="1">
      <alignment horizontal="left" vertical="top"/>
      <protection locked="0"/>
    </xf>
    <xf numFmtId="0" fontId="21" fillId="0" borderId="0" xfId="0" applyFont="1" applyAlignment="1" applyProtection="1">
      <alignment horizontal="left" vertical="top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21" fillId="0" borderId="0" xfId="0" applyFont="1" applyAlignment="1" applyProtection="1">
      <alignment horizontal="right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9" fontId="20" fillId="0" borderId="0" xfId="0" applyNumberFormat="1" applyFont="1" applyAlignment="1">
      <alignment horizontal="center"/>
    </xf>
    <xf numFmtId="11" fontId="11" fillId="11" borderId="2" xfId="0" applyNumberFormat="1" applyFont="1" applyFill="1" applyBorder="1" applyAlignment="1">
      <alignment horizontal="center"/>
    </xf>
    <xf numFmtId="11" fontId="11" fillId="11" borderId="3" xfId="0" applyNumberFormat="1" applyFont="1" applyFill="1" applyBorder="1" applyAlignment="1">
      <alignment horizontal="center"/>
    </xf>
    <xf numFmtId="11" fontId="11" fillId="11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11" fillId="11" borderId="2" xfId="0" applyFont="1" applyFill="1" applyBorder="1" applyAlignment="1">
      <alignment horizontal="left" vertical="center"/>
    </xf>
    <xf numFmtId="0" fontId="11" fillId="11" borderId="3" xfId="0" applyFont="1" applyFill="1" applyBorder="1" applyAlignment="1">
      <alignment horizontal="left" vertical="center"/>
    </xf>
    <xf numFmtId="0" fontId="11" fillId="11" borderId="4" xfId="0" applyFont="1" applyFill="1" applyBorder="1" applyAlignment="1">
      <alignment horizontal="left" vertical="center"/>
    </xf>
    <xf numFmtId="0" fontId="7" fillId="11" borderId="2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49" fontId="11" fillId="11" borderId="2" xfId="0" applyNumberFormat="1" applyFont="1" applyFill="1" applyBorder="1" applyAlignment="1">
      <alignment horizontal="center"/>
    </xf>
    <xf numFmtId="49" fontId="11" fillId="11" borderId="3" xfId="0" applyNumberFormat="1" applyFont="1" applyFill="1" applyBorder="1" applyAlignment="1">
      <alignment horizontal="center"/>
    </xf>
    <xf numFmtId="49" fontId="11" fillId="11" borderId="4" xfId="0" applyNumberFormat="1" applyFont="1" applyFill="1" applyBorder="1" applyAlignment="1">
      <alignment horizontal="center"/>
    </xf>
    <xf numFmtId="0" fontId="11" fillId="11" borderId="2" xfId="0" applyFont="1" applyFill="1" applyBorder="1" applyAlignment="1">
      <alignment horizontal="center"/>
    </xf>
    <xf numFmtId="0" fontId="11" fillId="11" borderId="3" xfId="0" applyFont="1" applyFill="1" applyBorder="1" applyAlignment="1">
      <alignment horizontal="center"/>
    </xf>
    <xf numFmtId="0" fontId="11" fillId="11" borderId="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11" borderId="2" xfId="0" applyFont="1" applyFill="1" applyBorder="1" applyAlignment="1">
      <alignment horizontal="center" wrapText="1"/>
    </xf>
    <xf numFmtId="0" fontId="11" fillId="11" borderId="3" xfId="0" applyFont="1" applyFill="1" applyBorder="1" applyAlignment="1">
      <alignment horizontal="center" wrapText="1"/>
    </xf>
    <xf numFmtId="0" fontId="11" fillId="11" borderId="4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3">
    <cellStyle name="Bad" xfId="2" builtinId="27"/>
    <cellStyle name="Hyperlink" xfId="1" builtinId="8"/>
    <cellStyle name="Normal" xfId="0" builtinId="0"/>
  </cellStyles>
  <dxfs count="9"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Neat - Infinite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Cell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7839215816449659"/>
                  <c:y val="-0.1931711116755566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Data'!$E$4:$H$4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Based on Raw Data'!$E$5:$H$5</c:f>
              <c:numCache>
                <c:formatCode>General</c:formatCode>
                <c:ptCount val="4"/>
                <c:pt idx="0">
                  <c:v>35.61</c:v>
                </c:pt>
                <c:pt idx="1">
                  <c:v>266.75</c:v>
                </c:pt>
                <c:pt idx="2">
                  <c:v>608.79999999999995</c:v>
                </c:pt>
                <c:pt idx="3">
                  <c:v>886.22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E0-463F-BCBF-BCEA3609AAE9}"/>
            </c:ext>
          </c:extLst>
        </c:ser>
        <c:ser>
          <c:idx val="0"/>
          <c:order val="1"/>
          <c:tx>
            <c:v>Cell 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958828791917369"/>
                  <c:y val="-1.389534403293070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Data'!$E$4:$H$4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Based on Raw Data'!$E$6:$H$6</c:f>
              <c:numCache>
                <c:formatCode>General</c:formatCode>
                <c:ptCount val="4"/>
                <c:pt idx="0">
                  <c:v>61.92</c:v>
                </c:pt>
                <c:pt idx="1">
                  <c:v>352.27</c:v>
                </c:pt>
                <c:pt idx="2">
                  <c:v>778.28</c:v>
                </c:pt>
                <c:pt idx="3">
                  <c:v>1209.1199999999999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E0-463F-BCBF-BCEA3609AAE9}"/>
            </c:ext>
          </c:extLst>
        </c:ser>
        <c:ser>
          <c:idx val="2"/>
          <c:order val="2"/>
          <c:tx>
            <c:v>Cell 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0769773458611656"/>
                  <c:y val="-0.330690917940659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Data'!$E$4:$H$4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Based on Raw Data'!$E$7:$H$7</c:f>
              <c:numCache>
                <c:formatCode>General</c:formatCode>
                <c:ptCount val="4"/>
                <c:pt idx="0">
                  <c:v>9.48</c:v>
                </c:pt>
                <c:pt idx="1">
                  <c:v>70.44</c:v>
                </c:pt>
                <c:pt idx="2">
                  <c:v>153.08000000000001</c:v>
                </c:pt>
                <c:pt idx="3">
                  <c:v>199.6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E0-463F-BCBF-BCEA3609AAE9}"/>
            </c:ext>
          </c:extLst>
        </c:ser>
        <c:ser>
          <c:idx val="3"/>
          <c:order val="3"/>
          <c:tx>
            <c:v>Cell 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8411674485052997"/>
                  <c:y val="-0.25036862601256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Data'!$E$4:$H$4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Based on Raw Data'!$E$8:$H$8</c:f>
              <c:numCache>
                <c:formatCode>General</c:formatCode>
                <c:ptCount val="4"/>
                <c:pt idx="0">
                  <c:v>31.62</c:v>
                </c:pt>
                <c:pt idx="1">
                  <c:v>107.4</c:v>
                </c:pt>
                <c:pt idx="2">
                  <c:v>175.09</c:v>
                </c:pt>
                <c:pt idx="3">
                  <c:v>206.83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E0-463F-BCBF-BCEA3609AAE9}"/>
            </c:ext>
          </c:extLst>
        </c:ser>
        <c:ser>
          <c:idx val="4"/>
          <c:order val="4"/>
          <c:tx>
            <c:v>Cell 5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9766119763254046"/>
                  <c:y val="0.1126867667358301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Data'!$E$4:$H$4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Based on Raw Data'!$E$9:$H$9</c:f>
              <c:numCache>
                <c:formatCode>General</c:formatCode>
                <c:ptCount val="4"/>
                <c:pt idx="0">
                  <c:v>60.45</c:v>
                </c:pt>
                <c:pt idx="1">
                  <c:v>388.81</c:v>
                </c:pt>
                <c:pt idx="2">
                  <c:v>717.12</c:v>
                </c:pt>
                <c:pt idx="3">
                  <c:v>1001.1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E0-463F-BCBF-BCEA3609AAE9}"/>
            </c:ext>
          </c:extLst>
        </c:ser>
        <c:ser>
          <c:idx val="5"/>
          <c:order val="5"/>
          <c:tx>
            <c:v>Cell 6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8750723329657997"/>
                  <c:y val="6.173668614003894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Data'!$E$4:$H$4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Based on Raw Data'!$E$10:$H$10</c:f>
              <c:numCache>
                <c:formatCode>General</c:formatCode>
                <c:ptCount val="4"/>
                <c:pt idx="0">
                  <c:v>44.73</c:v>
                </c:pt>
                <c:pt idx="1">
                  <c:v>258.54000000000002</c:v>
                </c:pt>
                <c:pt idx="2">
                  <c:v>517.1</c:v>
                </c:pt>
                <c:pt idx="3">
                  <c:v>699.45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CE0-463F-BCBF-BCEA3609AAE9}"/>
            </c:ext>
          </c:extLst>
        </c:ser>
        <c:ser>
          <c:idx val="6"/>
          <c:order val="6"/>
          <c:tx>
            <c:v>Cell 7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0473472529621755"/>
                  <c:y val="-3.551943103886207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Data'!$E$4:$H$4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Based on Raw Data'!$E$11:$H$11</c:f>
              <c:numCache>
                <c:formatCode>General</c:formatCode>
                <c:ptCount val="4"/>
                <c:pt idx="0">
                  <c:v>43.37</c:v>
                </c:pt>
                <c:pt idx="1">
                  <c:v>168.47</c:v>
                </c:pt>
                <c:pt idx="2">
                  <c:v>328.1</c:v>
                </c:pt>
                <c:pt idx="3">
                  <c:v>415.58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CE0-463F-BCBF-BCEA3609A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1147919"/>
        <c:axId val="2011153679"/>
      </c:scatterChart>
      <c:valAx>
        <c:axId val="2011147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153679"/>
        <c:crosses val="autoZero"/>
        <c:crossBetween val="midCat"/>
      </c:valAx>
      <c:valAx>
        <c:axId val="201115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/>
                  <a:t>Cumulative Absorption </a:t>
                </a:r>
                <a:r>
                  <a:rPr lang="el-GR" sz="1000" b="0" i="0" u="none" strike="noStrike" baseline="0"/>
                  <a:t>(μ</a:t>
                </a:r>
                <a:r>
                  <a:rPr lang="en-US" sz="1000" b="0" i="0" u="none" strike="noStrike" baseline="0"/>
                  <a:t>g equiv./cm2)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147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10% in Receptor Fluid - Infinite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79659544575973"/>
          <c:y val="0.13192824558685806"/>
          <c:w val="0.84876017093240685"/>
          <c:h val="0.65846912520062661"/>
        </c:manualLayout>
      </c:layout>
      <c:scatterChart>
        <c:scatterStyle val="lineMarker"/>
        <c:varyColors val="0"/>
        <c:ser>
          <c:idx val="0"/>
          <c:order val="0"/>
          <c:tx>
            <c:v>Cell 33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6125397128544241"/>
                  <c:y val="-0.2414017410241099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Linear'!$E$68:$M$68</c:f>
              <c:numCache>
                <c:formatCode>General</c:formatCode>
                <c:ptCount val="9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</c:numCache>
            </c:numRef>
          </c:xVal>
          <c:yVal>
            <c:numRef>
              <c:f>'TDCE Kp Calcs Modifed Linear'!$E$69:$M$69</c:f>
              <c:numCache>
                <c:formatCode>General</c:formatCode>
                <c:ptCount val="9"/>
                <c:pt idx="0">
                  <c:v>0.59</c:v>
                </c:pt>
                <c:pt idx="1">
                  <c:v>16.579999999999998</c:v>
                </c:pt>
                <c:pt idx="2">
                  <c:v>273.57</c:v>
                </c:pt>
                <c:pt idx="3">
                  <c:v>466.77</c:v>
                </c:pt>
                <c:pt idx="4">
                  <c:v>1200.6400000000001</c:v>
                </c:pt>
                <c:pt idx="5">
                  <c:v>1962.66</c:v>
                </c:pt>
                <c:pt idx="6">
                  <c:v>1993.55</c:v>
                </c:pt>
                <c:pt idx="7">
                  <c:v>4110.01</c:v>
                </c:pt>
                <c:pt idx="8">
                  <c:v>5229.84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F7-45E4-B486-38F0F687581B}"/>
            </c:ext>
          </c:extLst>
        </c:ser>
        <c:ser>
          <c:idx val="1"/>
          <c:order val="1"/>
          <c:tx>
            <c:v>Cell 34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5492800047701552"/>
                  <c:y val="1.950575637153833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Linear'!$E$68:$M$68</c:f>
              <c:numCache>
                <c:formatCode>General</c:formatCode>
                <c:ptCount val="9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</c:numCache>
            </c:numRef>
          </c:xVal>
          <c:yVal>
            <c:numRef>
              <c:f>'TDCE Kp Calcs Modifed Linear'!$E$70:$M$70</c:f>
              <c:numCache>
                <c:formatCode>General</c:formatCode>
                <c:ptCount val="9"/>
                <c:pt idx="0">
                  <c:v>60.1</c:v>
                </c:pt>
                <c:pt idx="1">
                  <c:v>347.46</c:v>
                </c:pt>
                <c:pt idx="2">
                  <c:v>641.32000000000005</c:v>
                </c:pt>
                <c:pt idx="3">
                  <c:v>960.03</c:v>
                </c:pt>
                <c:pt idx="4">
                  <c:v>2281.58</c:v>
                </c:pt>
                <c:pt idx="5">
                  <c:v>3391.48</c:v>
                </c:pt>
                <c:pt idx="6">
                  <c:v>4401.8500000000004</c:v>
                </c:pt>
                <c:pt idx="7">
                  <c:v>6937.33</c:v>
                </c:pt>
                <c:pt idx="8">
                  <c:v>8792.02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F7-45E4-B486-38F0F687581B}"/>
            </c:ext>
          </c:extLst>
        </c:ser>
        <c:ser>
          <c:idx val="2"/>
          <c:order val="2"/>
          <c:tx>
            <c:v>Cell 35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4811628321428374"/>
                  <c:y val="3.725050003382400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Linear'!$E$68:$M$68</c:f>
              <c:numCache>
                <c:formatCode>General</c:formatCode>
                <c:ptCount val="9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</c:numCache>
            </c:numRef>
          </c:xVal>
          <c:yVal>
            <c:numRef>
              <c:f>'TDCE Kp Calcs Modifed Linear'!$E$71:$M$71</c:f>
              <c:numCache>
                <c:formatCode>General</c:formatCode>
                <c:ptCount val="9"/>
                <c:pt idx="0">
                  <c:v>1.4</c:v>
                </c:pt>
                <c:pt idx="1">
                  <c:v>101.07</c:v>
                </c:pt>
                <c:pt idx="2">
                  <c:v>460.56</c:v>
                </c:pt>
                <c:pt idx="3">
                  <c:v>374.37</c:v>
                </c:pt>
                <c:pt idx="4">
                  <c:v>2068.41</c:v>
                </c:pt>
                <c:pt idx="5">
                  <c:v>3082.85</c:v>
                </c:pt>
                <c:pt idx="6">
                  <c:v>3857.84</c:v>
                </c:pt>
                <c:pt idx="7">
                  <c:v>5684.32</c:v>
                </c:pt>
                <c:pt idx="8">
                  <c:v>7902.29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3F7-45E4-B486-38F0F687581B}"/>
            </c:ext>
          </c:extLst>
        </c:ser>
        <c:ser>
          <c:idx val="3"/>
          <c:order val="3"/>
          <c:tx>
            <c:v>Cell 36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5506608974152005"/>
                  <c:y val="0.1688434080026774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Linear'!$E$68:$M$68</c:f>
              <c:numCache>
                <c:formatCode>General</c:formatCode>
                <c:ptCount val="9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</c:numCache>
            </c:numRef>
          </c:xVal>
          <c:yVal>
            <c:numRef>
              <c:f>'TDCE Kp Calcs Modifed Linear'!$E$72:$M$72</c:f>
              <c:numCache>
                <c:formatCode>General</c:formatCode>
                <c:ptCount val="9"/>
                <c:pt idx="0">
                  <c:v>57.22</c:v>
                </c:pt>
                <c:pt idx="1">
                  <c:v>320.17</c:v>
                </c:pt>
                <c:pt idx="2">
                  <c:v>546.38</c:v>
                </c:pt>
                <c:pt idx="3">
                  <c:v>707.77</c:v>
                </c:pt>
                <c:pt idx="4">
                  <c:v>1985.62</c:v>
                </c:pt>
                <c:pt idx="5">
                  <c:v>3322.02</c:v>
                </c:pt>
                <c:pt idx="6">
                  <c:v>4320.33</c:v>
                </c:pt>
                <c:pt idx="7">
                  <c:v>6867.21</c:v>
                </c:pt>
                <c:pt idx="8">
                  <c:v>8445.09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3F7-45E4-B486-38F0F687581B}"/>
            </c:ext>
          </c:extLst>
        </c:ser>
        <c:ser>
          <c:idx val="4"/>
          <c:order val="4"/>
          <c:tx>
            <c:v>Cell 37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3990297004703535"/>
                  <c:y val="-4.744498909140312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Linear'!$E$68:$M$68</c:f>
              <c:numCache>
                <c:formatCode>General</c:formatCode>
                <c:ptCount val="9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</c:numCache>
            </c:numRef>
          </c:xVal>
          <c:yVal>
            <c:numRef>
              <c:f>'TDCE Kp Calcs Modifed Linear'!$E$73:$M$73</c:f>
              <c:numCache>
                <c:formatCode>General</c:formatCode>
                <c:ptCount val="9"/>
                <c:pt idx="0">
                  <c:v>19.68</c:v>
                </c:pt>
                <c:pt idx="1">
                  <c:v>274.68</c:v>
                </c:pt>
                <c:pt idx="2">
                  <c:v>509.72</c:v>
                </c:pt>
                <c:pt idx="3">
                  <c:v>851.2</c:v>
                </c:pt>
                <c:pt idx="4">
                  <c:v>2213.0500000000002</c:v>
                </c:pt>
                <c:pt idx="5">
                  <c:v>3401.85</c:v>
                </c:pt>
                <c:pt idx="6">
                  <c:v>4439.9799999999996</c:v>
                </c:pt>
                <c:pt idx="7">
                  <c:v>6723.55</c:v>
                </c:pt>
                <c:pt idx="8">
                  <c:v>7742.73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3F7-45E4-B486-38F0F687581B}"/>
            </c:ext>
          </c:extLst>
        </c:ser>
        <c:ser>
          <c:idx val="5"/>
          <c:order val="5"/>
          <c:tx>
            <c:v>Cell 38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4224019863866556"/>
                  <c:y val="4.090236028938314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Linear'!$E$68:$M$68</c:f>
              <c:numCache>
                <c:formatCode>General</c:formatCode>
                <c:ptCount val="9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</c:numCache>
            </c:numRef>
          </c:xVal>
          <c:yVal>
            <c:numRef>
              <c:f>'TDCE Kp Calcs Modifed Linear'!$E$74:$M$74</c:f>
              <c:numCache>
                <c:formatCode>General</c:formatCode>
                <c:ptCount val="9"/>
                <c:pt idx="0">
                  <c:v>63.63</c:v>
                </c:pt>
                <c:pt idx="1">
                  <c:v>354.06</c:v>
                </c:pt>
                <c:pt idx="2">
                  <c:v>576.54</c:v>
                </c:pt>
                <c:pt idx="3">
                  <c:v>969.6</c:v>
                </c:pt>
                <c:pt idx="4">
                  <c:v>2169.86</c:v>
                </c:pt>
                <c:pt idx="5">
                  <c:v>3458.47</c:v>
                </c:pt>
                <c:pt idx="6">
                  <c:v>4016.52</c:v>
                </c:pt>
                <c:pt idx="7">
                  <c:v>6562.63</c:v>
                </c:pt>
                <c:pt idx="8">
                  <c:v>8672.99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3F7-45E4-B486-38F0F687581B}"/>
            </c:ext>
          </c:extLst>
        </c:ser>
        <c:ser>
          <c:idx val="6"/>
          <c:order val="6"/>
          <c:tx>
            <c:v>Cell 39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4691465582192599"/>
                  <c:y val="4.162393922115725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('TDCE Kp Calcs Modifed Linear'!$E$68:$J$68,'TDCE Kp Calcs Modifed Linear'!$L$68:$M$68)</c:f>
              <c:numCache>
                <c:formatCode>General</c:formatCode>
                <c:ptCount val="8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8</c:v>
                </c:pt>
              </c:numCache>
            </c:numRef>
          </c:xVal>
          <c:yVal>
            <c:numRef>
              <c:f>('TDCE Kp Calcs Modifed Linear'!$E$75:$J$75,'TDCE Kp Calcs Modifed Linear'!$L$75:$M$75)</c:f>
              <c:numCache>
                <c:formatCode>General</c:formatCode>
                <c:ptCount val="8"/>
                <c:pt idx="0">
                  <c:v>1.88</c:v>
                </c:pt>
                <c:pt idx="1">
                  <c:v>97.99</c:v>
                </c:pt>
                <c:pt idx="2">
                  <c:v>404.98</c:v>
                </c:pt>
                <c:pt idx="3">
                  <c:v>825.88</c:v>
                </c:pt>
                <c:pt idx="4">
                  <c:v>1936.57</c:v>
                </c:pt>
                <c:pt idx="5">
                  <c:v>3172.89</c:v>
                </c:pt>
                <c:pt idx="6">
                  <c:v>5638.72</c:v>
                </c:pt>
                <c:pt idx="7">
                  <c:v>7239.44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3F7-45E4-B486-38F0F687581B}"/>
            </c:ext>
          </c:extLst>
        </c:ser>
        <c:ser>
          <c:idx val="7"/>
          <c:order val="7"/>
          <c:tx>
            <c:v>Cell 40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5990964679139004"/>
                  <c:y val="0.1157662647938134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Linear'!$E$68:$M$68</c:f>
              <c:numCache>
                <c:formatCode>General</c:formatCode>
                <c:ptCount val="9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</c:numCache>
            </c:numRef>
          </c:xVal>
          <c:yVal>
            <c:numRef>
              <c:f>'TDCE Kp Calcs Modifed Linear'!$E$76:$M$76</c:f>
              <c:numCache>
                <c:formatCode>General</c:formatCode>
                <c:ptCount val="9"/>
                <c:pt idx="0">
                  <c:v>82.12</c:v>
                </c:pt>
                <c:pt idx="1">
                  <c:v>309.56</c:v>
                </c:pt>
                <c:pt idx="2">
                  <c:v>570.47</c:v>
                </c:pt>
                <c:pt idx="3">
                  <c:v>841.52</c:v>
                </c:pt>
                <c:pt idx="4">
                  <c:v>1945.19</c:v>
                </c:pt>
                <c:pt idx="5">
                  <c:v>2986.4</c:v>
                </c:pt>
                <c:pt idx="6">
                  <c:v>3726.73</c:v>
                </c:pt>
                <c:pt idx="7">
                  <c:v>5749.09</c:v>
                </c:pt>
                <c:pt idx="8">
                  <c:v>7426.27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93F7-45E4-B486-38F0F6875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645615"/>
        <c:axId val="524635055"/>
      </c:scatterChart>
      <c:valAx>
        <c:axId val="524645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635055"/>
        <c:crosses val="autoZero"/>
        <c:crossBetween val="midCat"/>
      </c:valAx>
      <c:valAx>
        <c:axId val="524635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Cumulative Absorption </a:t>
                </a:r>
                <a:r>
                  <a:rPr lang="el-G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(μ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g equiv./cm2)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6456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ayout>
        <c:manualLayout>
          <c:xMode val="edge"/>
          <c:yMode val="edge"/>
          <c:x val="2.0161552904170918E-2"/>
          <c:y val="0.86695580941665784"/>
          <c:w val="0.93651069002458354"/>
          <c:h val="0.11217464251313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50% in IPM - Infinite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Cell 9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3330768330072409"/>
                  <c:y val="-0.2931548112500146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'TDCE Kp Calcs Based on Raw Data'!$E$20:$J$20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Based on Raw Data'!$E$21:$J$21</c:f>
              <c:numCache>
                <c:formatCode>General</c:formatCode>
                <c:ptCount val="6"/>
                <c:pt idx="0">
                  <c:v>26.68</c:v>
                </c:pt>
                <c:pt idx="1">
                  <c:v>160.69999999999999</c:v>
                </c:pt>
                <c:pt idx="2">
                  <c:v>338.3</c:v>
                </c:pt>
                <c:pt idx="3">
                  <c:v>489.42</c:v>
                </c:pt>
                <c:pt idx="4">
                  <c:v>1066.51</c:v>
                </c:pt>
                <c:pt idx="5">
                  <c:v>1258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E0B-4B5B-A51E-E9EC5846D483}"/>
            </c:ext>
          </c:extLst>
        </c:ser>
        <c:ser>
          <c:idx val="1"/>
          <c:order val="1"/>
          <c:tx>
            <c:v>Cell 10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4530768398049534"/>
                  <c:y val="-0.4065805861334822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Data'!$E$20:$J$20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Based on Raw Data'!$E$22:$J$22</c:f>
              <c:numCache>
                <c:formatCode>General</c:formatCode>
                <c:ptCount val="6"/>
                <c:pt idx="0">
                  <c:v>4.3899999999999997</c:v>
                </c:pt>
                <c:pt idx="1">
                  <c:v>22.05</c:v>
                </c:pt>
                <c:pt idx="2">
                  <c:v>43.79</c:v>
                </c:pt>
                <c:pt idx="3">
                  <c:v>66.16</c:v>
                </c:pt>
                <c:pt idx="4">
                  <c:v>151.97999999999999</c:v>
                </c:pt>
                <c:pt idx="5">
                  <c:v>202.74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E0B-4B5B-A51E-E9EC5846D483}"/>
            </c:ext>
          </c:extLst>
        </c:ser>
        <c:ser>
          <c:idx val="2"/>
          <c:order val="2"/>
          <c:tx>
            <c:v>Cell 11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3174301998204387"/>
                  <c:y val="9.015850128165220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Data'!$E$20:$J$20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Based on Raw Data'!$E$23:$J$23</c:f>
              <c:numCache>
                <c:formatCode>General</c:formatCode>
                <c:ptCount val="6"/>
                <c:pt idx="0">
                  <c:v>207.61</c:v>
                </c:pt>
                <c:pt idx="1">
                  <c:v>623.85</c:v>
                </c:pt>
                <c:pt idx="2">
                  <c:v>908.57</c:v>
                </c:pt>
                <c:pt idx="3">
                  <c:v>1160.82</c:v>
                </c:pt>
                <c:pt idx="4">
                  <c:v>1875.48</c:v>
                </c:pt>
                <c:pt idx="5">
                  <c:v>3281.31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E0B-4B5B-A51E-E9EC5846D483}"/>
            </c:ext>
          </c:extLst>
        </c:ser>
        <c:ser>
          <c:idx val="3"/>
          <c:order val="3"/>
          <c:tx>
            <c:v>Cell 12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3330768330072409"/>
                  <c:y val="-9.84092822355408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Data'!$E$20:$J$20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Based on Raw Data'!$E$24:$J$24</c:f>
              <c:numCache>
                <c:formatCode>General</c:formatCode>
                <c:ptCount val="6"/>
                <c:pt idx="0">
                  <c:v>21.11</c:v>
                </c:pt>
                <c:pt idx="1">
                  <c:v>125.1</c:v>
                </c:pt>
                <c:pt idx="2">
                  <c:v>285.2</c:v>
                </c:pt>
                <c:pt idx="3">
                  <c:v>456.77</c:v>
                </c:pt>
                <c:pt idx="4">
                  <c:v>1121.32</c:v>
                </c:pt>
                <c:pt idx="5">
                  <c:v>1514.73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0E0B-4B5B-A51E-E9EC5846D483}"/>
            </c:ext>
          </c:extLst>
        </c:ser>
        <c:ser>
          <c:idx val="4"/>
          <c:order val="4"/>
          <c:tx>
            <c:v>Cell 13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3114940979716818"/>
                  <c:y val="-3.86856085200544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Data'!$E$20:$J$20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Based on Raw Data'!$E$25:$J$25</c:f>
              <c:numCache>
                <c:formatCode>General</c:formatCode>
                <c:ptCount val="6"/>
                <c:pt idx="0">
                  <c:v>28.25</c:v>
                </c:pt>
                <c:pt idx="1">
                  <c:v>141.99</c:v>
                </c:pt>
                <c:pt idx="2">
                  <c:v>303.08</c:v>
                </c:pt>
                <c:pt idx="3">
                  <c:v>465.45</c:v>
                </c:pt>
                <c:pt idx="4">
                  <c:v>852.11</c:v>
                </c:pt>
                <c:pt idx="5">
                  <c:v>1716.3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0E0B-4B5B-A51E-E9EC5846D483}"/>
            </c:ext>
          </c:extLst>
        </c:ser>
        <c:ser>
          <c:idx val="5"/>
          <c:order val="5"/>
          <c:tx>
            <c:v>Cell 14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3762423030783613"/>
                  <c:y val="-4.378190982402731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Data'!$E$20:$J$20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Based on Raw Data'!$E$26:$J$26</c:f>
              <c:numCache>
                <c:formatCode>General</c:formatCode>
                <c:ptCount val="6"/>
                <c:pt idx="0">
                  <c:v>38.450000000000003</c:v>
                </c:pt>
                <c:pt idx="1">
                  <c:v>160.1</c:v>
                </c:pt>
                <c:pt idx="2">
                  <c:v>328.15</c:v>
                </c:pt>
                <c:pt idx="3">
                  <c:v>482.65</c:v>
                </c:pt>
                <c:pt idx="4">
                  <c:v>919.27</c:v>
                </c:pt>
                <c:pt idx="5">
                  <c:v>1223.51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0E0B-4B5B-A51E-E9EC5846D483}"/>
            </c:ext>
          </c:extLst>
        </c:ser>
        <c:ser>
          <c:idx val="6"/>
          <c:order val="6"/>
          <c:tx>
            <c:v>Cell 15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3546595680428011"/>
                  <c:y val="-7.46585142960646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Data'!$E$20:$J$20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Based on Raw Data'!$E$27:$J$27</c:f>
              <c:numCache>
                <c:formatCode>General</c:formatCode>
                <c:ptCount val="6"/>
                <c:pt idx="0">
                  <c:v>6.36</c:v>
                </c:pt>
                <c:pt idx="1">
                  <c:v>42.89</c:v>
                </c:pt>
                <c:pt idx="2">
                  <c:v>110.45</c:v>
                </c:pt>
                <c:pt idx="3">
                  <c:v>189.03</c:v>
                </c:pt>
                <c:pt idx="4">
                  <c:v>494.01</c:v>
                </c:pt>
                <c:pt idx="5">
                  <c:v>790.49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0E0B-4B5B-A51E-E9EC5846D483}"/>
            </c:ext>
          </c:extLst>
        </c:ser>
        <c:ser>
          <c:idx val="7"/>
          <c:order val="7"/>
          <c:tx>
            <c:v>Cell 16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3546595680428011"/>
                  <c:y val="3.005437885061700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Data'!$E$20:$J$20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Based on Raw Data'!$E$28:$J$28</c:f>
              <c:numCache>
                <c:formatCode>General</c:formatCode>
                <c:ptCount val="6"/>
                <c:pt idx="0">
                  <c:v>2.44</c:v>
                </c:pt>
                <c:pt idx="1">
                  <c:v>66.290000000000006</c:v>
                </c:pt>
                <c:pt idx="2">
                  <c:v>180.23</c:v>
                </c:pt>
                <c:pt idx="3">
                  <c:v>315.95999999999998</c:v>
                </c:pt>
                <c:pt idx="4">
                  <c:v>730.33</c:v>
                </c:pt>
                <c:pt idx="5">
                  <c:v>1219.3399999999999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0E0B-4B5B-A51E-E9EC5846D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076415"/>
        <c:axId val="520077375"/>
      </c:scatterChart>
      <c:valAx>
        <c:axId val="520076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077375"/>
        <c:crosses val="autoZero"/>
        <c:crossBetween val="midCat"/>
      </c:valAx>
      <c:valAx>
        <c:axId val="52007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Cumulative Absorption </a:t>
                </a:r>
                <a:r>
                  <a:rPr lang="el-G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(μ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g equiv./cm2)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0764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10% in IPM - Infinite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75445480820537"/>
          <c:y val="0.12202702702702703"/>
          <c:w val="0.87131264533459707"/>
          <c:h val="0.73304568347875432"/>
        </c:manualLayout>
      </c:layout>
      <c:scatterChart>
        <c:scatterStyle val="lineMarker"/>
        <c:varyColors val="0"/>
        <c:ser>
          <c:idx val="0"/>
          <c:order val="0"/>
          <c:tx>
            <c:v>Cell 17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9532525665666713"/>
                  <c:y val="-0.2723157409377882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Data'!$H$36:$M$36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'TDCE Kp Calcs Based on Raw Data'!$H$37:$M$37</c:f>
              <c:numCache>
                <c:formatCode>General</c:formatCode>
                <c:ptCount val="6"/>
                <c:pt idx="0">
                  <c:v>35.270000000000003</c:v>
                </c:pt>
                <c:pt idx="1">
                  <c:v>155.04</c:v>
                </c:pt>
                <c:pt idx="2">
                  <c:v>252.87</c:v>
                </c:pt>
                <c:pt idx="3">
                  <c:v>372.58</c:v>
                </c:pt>
                <c:pt idx="4">
                  <c:v>617.64</c:v>
                </c:pt>
                <c:pt idx="5">
                  <c:v>891.93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B7-42F4-BAE8-178180CB6CC4}"/>
            </c:ext>
          </c:extLst>
        </c:ser>
        <c:ser>
          <c:idx val="1"/>
          <c:order val="1"/>
          <c:tx>
            <c:v>Cell 18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9305059054451748"/>
                  <c:y val="-0.1911190324182450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Data'!$H$36:$M$36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'TDCE Kp Calcs Based on Raw Data'!$H$38:$M$38</c:f>
              <c:numCache>
                <c:formatCode>General</c:formatCode>
                <c:ptCount val="6"/>
                <c:pt idx="0">
                  <c:v>24.93</c:v>
                </c:pt>
                <c:pt idx="1">
                  <c:v>113.81</c:v>
                </c:pt>
                <c:pt idx="2">
                  <c:v>246.42</c:v>
                </c:pt>
                <c:pt idx="3">
                  <c:v>375.12</c:v>
                </c:pt>
                <c:pt idx="4">
                  <c:v>656.99</c:v>
                </c:pt>
                <c:pt idx="5">
                  <c:v>907.73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B7-42F4-BAE8-178180CB6CC4}"/>
            </c:ext>
          </c:extLst>
        </c:ser>
        <c:ser>
          <c:idx val="2"/>
          <c:order val="2"/>
          <c:tx>
            <c:v>Cell 19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8722744529741433"/>
                  <c:y val="9.43193587288075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Data'!$H$36:$M$36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'TDCE Kp Calcs Based on Raw Data'!$H$39:$M$39</c:f>
              <c:numCache>
                <c:formatCode>General</c:formatCode>
                <c:ptCount val="6"/>
                <c:pt idx="0">
                  <c:v>52.32</c:v>
                </c:pt>
                <c:pt idx="1">
                  <c:v>225.17</c:v>
                </c:pt>
                <c:pt idx="2">
                  <c:v>434.62</c:v>
                </c:pt>
                <c:pt idx="3">
                  <c:v>650.99</c:v>
                </c:pt>
                <c:pt idx="4">
                  <c:v>1042.56</c:v>
                </c:pt>
                <c:pt idx="5">
                  <c:v>1369.21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5B7-42F4-BAE8-178180CB6CC4}"/>
            </c:ext>
          </c:extLst>
        </c:ser>
        <c:ser>
          <c:idx val="3"/>
          <c:order val="3"/>
          <c:tx>
            <c:v>Cell 20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9405144363386331"/>
                  <c:y val="3.88685535929630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Data'!$H$36:$M$36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'TDCE Kp Calcs Based on Raw Data'!$H$40:$M$40</c:f>
              <c:numCache>
                <c:formatCode>General</c:formatCode>
                <c:ptCount val="6"/>
                <c:pt idx="0">
                  <c:v>47.37</c:v>
                </c:pt>
                <c:pt idx="1">
                  <c:v>230.37</c:v>
                </c:pt>
                <c:pt idx="2">
                  <c:v>395.24</c:v>
                </c:pt>
                <c:pt idx="3">
                  <c:v>555.58000000000004</c:v>
                </c:pt>
                <c:pt idx="4">
                  <c:v>831.11</c:v>
                </c:pt>
                <c:pt idx="5">
                  <c:v>1078.22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B7-42F4-BAE8-178180CB6CC4}"/>
            </c:ext>
          </c:extLst>
        </c:ser>
        <c:ser>
          <c:idx val="4"/>
          <c:order val="4"/>
          <c:tx>
            <c:v>Cell 21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9595070028372432"/>
                  <c:y val="-0.163617081648577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Data'!$H$36:$M$36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'TDCE Kp Calcs Based on Raw Data'!$H$41:$M$41</c:f>
              <c:numCache>
                <c:formatCode>General</c:formatCode>
                <c:ptCount val="6"/>
                <c:pt idx="0">
                  <c:v>47.09</c:v>
                </c:pt>
                <c:pt idx="1">
                  <c:v>117.11</c:v>
                </c:pt>
                <c:pt idx="2">
                  <c:v>201.04</c:v>
                </c:pt>
                <c:pt idx="3">
                  <c:v>257.12</c:v>
                </c:pt>
                <c:pt idx="4">
                  <c:v>375.78</c:v>
                </c:pt>
                <c:pt idx="5">
                  <c:v>458.2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5B7-42F4-BAE8-178180CB6CC4}"/>
            </c:ext>
          </c:extLst>
        </c:ser>
        <c:ser>
          <c:idx val="5"/>
          <c:order val="5"/>
          <c:tx>
            <c:v>Cell 22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8753210727038818"/>
                  <c:y val="7.503653259558770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Data'!$H$36:$M$36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'TDCE Kp Calcs Based on Raw Data'!$H$42:$M$42</c:f>
              <c:numCache>
                <c:formatCode>General</c:formatCode>
                <c:ptCount val="6"/>
                <c:pt idx="0">
                  <c:v>28.13</c:v>
                </c:pt>
                <c:pt idx="1">
                  <c:v>115.72</c:v>
                </c:pt>
                <c:pt idx="2">
                  <c:v>240.59</c:v>
                </c:pt>
                <c:pt idx="3">
                  <c:v>380.56</c:v>
                </c:pt>
                <c:pt idx="4">
                  <c:v>646.92999999999995</c:v>
                </c:pt>
                <c:pt idx="5">
                  <c:v>890.26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5B7-42F4-BAE8-178180CB6CC4}"/>
            </c:ext>
          </c:extLst>
        </c:ser>
        <c:ser>
          <c:idx val="6"/>
          <c:order val="6"/>
          <c:tx>
            <c:v>Cell 23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8495277918526478"/>
                  <c:y val="6.477938568489749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Data'!$H$36:$M$36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'TDCE Kp Calcs Based on Raw Data'!$H$43:$M$43</c:f>
              <c:numCache>
                <c:formatCode>General</c:formatCode>
                <c:ptCount val="6"/>
                <c:pt idx="0">
                  <c:v>43.77</c:v>
                </c:pt>
                <c:pt idx="1">
                  <c:v>177.59</c:v>
                </c:pt>
                <c:pt idx="2">
                  <c:v>260.85000000000002</c:v>
                </c:pt>
                <c:pt idx="3">
                  <c:v>344.91</c:v>
                </c:pt>
                <c:pt idx="4">
                  <c:v>540.17999999999995</c:v>
                </c:pt>
                <c:pt idx="5">
                  <c:v>662.65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5B7-42F4-BAE8-178180CB6CC4}"/>
            </c:ext>
          </c:extLst>
        </c:ser>
        <c:ser>
          <c:idx val="7"/>
          <c:order val="7"/>
          <c:tx>
            <c:v>Cell 24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8753210727038818"/>
                  <c:y val="0.225940625665035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('TDCE Kp Calcs Based on Raw Data'!$H$36:$I$36,'TDCE Kp Calcs Based on Raw Data'!$K$36:$M$36)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('TDCE Kp Calcs Based on Raw Data'!$H$44:$I$44,'TDCE Kp Calcs Based on Raw Data'!$K$44:$M$44)</c:f>
              <c:numCache>
                <c:formatCode>General</c:formatCode>
                <c:ptCount val="5"/>
                <c:pt idx="0">
                  <c:v>27.95</c:v>
                </c:pt>
                <c:pt idx="1">
                  <c:v>170.13</c:v>
                </c:pt>
                <c:pt idx="2">
                  <c:v>442.73</c:v>
                </c:pt>
                <c:pt idx="3">
                  <c:v>713.2</c:v>
                </c:pt>
                <c:pt idx="4">
                  <c:v>928.86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5B7-42F4-BAE8-178180CB6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181839"/>
        <c:axId val="531155439"/>
      </c:scatterChart>
      <c:valAx>
        <c:axId val="531181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155439"/>
        <c:crosses val="autoZero"/>
        <c:crossBetween val="midCat"/>
      </c:valAx>
      <c:valAx>
        <c:axId val="531155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Cumulative Absorption </a:t>
                </a:r>
                <a:r>
                  <a:rPr lang="el-G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(μ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g equiv./cm2)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1818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3.4174468594381072E-2"/>
          <c:y val="0.89847798532450773"/>
          <c:w val="0.94096132554359369"/>
          <c:h val="0.101522014675492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50% in Receptor Fluid - Infinite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Cell 25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2004153894921945"/>
                  <c:y val="-0.1644978934645418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Data'!$E$52:$J$52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Based on Raw Data'!$E$53:$J$53</c:f>
              <c:numCache>
                <c:formatCode>General</c:formatCode>
                <c:ptCount val="6"/>
                <c:pt idx="0">
                  <c:v>23.37</c:v>
                </c:pt>
                <c:pt idx="1">
                  <c:v>152.12</c:v>
                </c:pt>
                <c:pt idx="2">
                  <c:v>461.44</c:v>
                </c:pt>
                <c:pt idx="3">
                  <c:v>746.89</c:v>
                </c:pt>
                <c:pt idx="4">
                  <c:v>2034.18</c:v>
                </c:pt>
                <c:pt idx="5">
                  <c:v>2665.48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1C-4DE4-AC59-B7D36DFFFAE9}"/>
            </c:ext>
          </c:extLst>
        </c:ser>
        <c:ser>
          <c:idx val="1"/>
          <c:order val="1"/>
          <c:tx>
            <c:v>Cell 26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3105093828396521"/>
                  <c:y val="-0.1307088101062780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6208360945986527"/>
                  <c:y val="8.306537761048399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Data'!$E$52:$J$52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Based on Raw Data'!$E$54:$J$54</c:f>
              <c:numCache>
                <c:formatCode>General</c:formatCode>
                <c:ptCount val="6"/>
                <c:pt idx="0">
                  <c:v>40.590000000000003</c:v>
                </c:pt>
                <c:pt idx="1">
                  <c:v>491.03</c:v>
                </c:pt>
                <c:pt idx="2">
                  <c:v>1029.1199999999999</c:v>
                </c:pt>
                <c:pt idx="3">
                  <c:v>1345.99</c:v>
                </c:pt>
                <c:pt idx="4">
                  <c:v>1957.69</c:v>
                </c:pt>
                <c:pt idx="5">
                  <c:v>2283.31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1C-4DE4-AC59-B7D36DFFFAE9}"/>
            </c:ext>
          </c:extLst>
        </c:ser>
        <c:ser>
          <c:idx val="2"/>
          <c:order val="2"/>
          <c:tx>
            <c:v>Cell 27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2459561918996178"/>
                  <c:y val="0.1163623028813953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Data'!$E$52:$J$52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Based on Raw Data'!$E$55:$J$55</c:f>
              <c:numCache>
                <c:formatCode>General</c:formatCode>
                <c:ptCount val="6"/>
                <c:pt idx="0">
                  <c:v>99.12</c:v>
                </c:pt>
                <c:pt idx="1">
                  <c:v>519.71</c:v>
                </c:pt>
                <c:pt idx="2">
                  <c:v>998.78</c:v>
                </c:pt>
                <c:pt idx="3">
                  <c:v>1357.09</c:v>
                </c:pt>
                <c:pt idx="4">
                  <c:v>2868.24</c:v>
                </c:pt>
                <c:pt idx="5">
                  <c:v>4201.8100000000004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1C-4DE4-AC59-B7D36DFFFAE9}"/>
            </c:ext>
          </c:extLst>
        </c:ser>
        <c:ser>
          <c:idx val="3"/>
          <c:order val="3"/>
          <c:tx>
            <c:v>Cell 28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2459561918996178"/>
                  <c:y val="0.1747455501781201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Data'!$E$52:$J$52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Based on Raw Data'!$E$56:$J$56</c:f>
              <c:numCache>
                <c:formatCode>General</c:formatCode>
                <c:ptCount val="6"/>
                <c:pt idx="0">
                  <c:v>72.48</c:v>
                </c:pt>
                <c:pt idx="1">
                  <c:v>389.22</c:v>
                </c:pt>
                <c:pt idx="2">
                  <c:v>966.21</c:v>
                </c:pt>
                <c:pt idx="3">
                  <c:v>1261.19</c:v>
                </c:pt>
                <c:pt idx="4">
                  <c:v>2740.88</c:v>
                </c:pt>
                <c:pt idx="5">
                  <c:v>4177.3599999999997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B1C-4DE4-AC59-B7D36DFFFAE9}"/>
            </c:ext>
          </c:extLst>
        </c:ser>
        <c:ser>
          <c:idx val="4"/>
          <c:order val="4"/>
          <c:tx>
            <c:v>Cell 29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2231857906959067"/>
                  <c:y val="0.1708266940512739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1242.3x - 262.92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Data'!$E$52:$J$52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Based on Raw Data'!$E$57:$J$57</c:f>
              <c:numCache>
                <c:formatCode>General</c:formatCode>
                <c:ptCount val="6"/>
                <c:pt idx="0">
                  <c:v>0.9</c:v>
                </c:pt>
                <c:pt idx="1">
                  <c:v>384.7</c:v>
                </c:pt>
                <c:pt idx="2">
                  <c:v>698.95</c:v>
                </c:pt>
                <c:pt idx="3">
                  <c:v>970.38</c:v>
                </c:pt>
                <c:pt idx="4">
                  <c:v>2233.94</c:v>
                </c:pt>
                <c:pt idx="5">
                  <c:v>3450.55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B1C-4DE4-AC59-B7D36DFFFAE9}"/>
            </c:ext>
          </c:extLst>
        </c:ser>
        <c:ser>
          <c:idx val="5"/>
          <c:order val="5"/>
          <c:tx>
            <c:v>Cell 30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2459561918996178"/>
                  <c:y val="0.2610109531356860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1331.1x - 303.43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'TDCE Kp Calcs Based on Raw Data'!$E$52:$J$52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Based on Raw Data'!$E$58:$J$58</c:f>
              <c:numCache>
                <c:formatCode>General</c:formatCode>
                <c:ptCount val="6"/>
                <c:pt idx="0">
                  <c:v>0.99</c:v>
                </c:pt>
                <c:pt idx="1">
                  <c:v>278.91000000000003</c:v>
                </c:pt>
                <c:pt idx="2">
                  <c:v>660.36</c:v>
                </c:pt>
                <c:pt idx="3">
                  <c:v>1142.3900000000001</c:v>
                </c:pt>
                <c:pt idx="4">
                  <c:v>2493.2800000000002</c:v>
                </c:pt>
                <c:pt idx="5">
                  <c:v>3586.99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B1C-4DE4-AC59-B7D36DFFFAE9}"/>
            </c:ext>
          </c:extLst>
        </c:ser>
        <c:ser>
          <c:idx val="6"/>
          <c:order val="6"/>
          <c:tx>
            <c:v>Cell 31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2066763533507276"/>
                  <c:y val="6.085755124181980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2473990810361996"/>
                  <c:y val="8.327909672834041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Data'!$E$52:$J$52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Based on Raw Data'!$E$59:$J$59</c:f>
              <c:numCache>
                <c:formatCode>General</c:formatCode>
                <c:ptCount val="6"/>
                <c:pt idx="0">
                  <c:v>137.47</c:v>
                </c:pt>
                <c:pt idx="1">
                  <c:v>533.73</c:v>
                </c:pt>
                <c:pt idx="2">
                  <c:v>799.22</c:v>
                </c:pt>
                <c:pt idx="3">
                  <c:v>1010.04</c:v>
                </c:pt>
                <c:pt idx="4">
                  <c:v>1164.05</c:v>
                </c:pt>
                <c:pt idx="5">
                  <c:v>1389.91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B1C-4DE4-AC59-B7D36DFFF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8991855"/>
        <c:axId val="568992335"/>
      </c:scatterChart>
      <c:valAx>
        <c:axId val="568991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992335"/>
        <c:crosses val="autoZero"/>
        <c:crossBetween val="midCat"/>
      </c:valAx>
      <c:valAx>
        <c:axId val="56899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Cumulative Absorption </a:t>
                </a:r>
                <a:r>
                  <a:rPr lang="el-G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(μ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g equiv./cm2)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9918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10% in Receptor Fluid - Infinite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79659544575973"/>
          <c:y val="0.13192824558685806"/>
          <c:w val="0.84876017093240685"/>
          <c:h val="0.65846912520062661"/>
        </c:manualLayout>
      </c:layout>
      <c:scatterChart>
        <c:scatterStyle val="lineMarker"/>
        <c:varyColors val="0"/>
        <c:ser>
          <c:idx val="0"/>
          <c:order val="0"/>
          <c:tx>
            <c:v>Cell 33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6125397128544241"/>
                  <c:y val="-0.2414017410241099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Data'!$E$68:$M$68</c:f>
              <c:numCache>
                <c:formatCode>General</c:formatCode>
                <c:ptCount val="9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</c:numCache>
            </c:numRef>
          </c:xVal>
          <c:yVal>
            <c:numRef>
              <c:f>'TDCE Kp Calcs Based on Raw Data'!$E$69:$M$69</c:f>
              <c:numCache>
                <c:formatCode>General</c:formatCode>
                <c:ptCount val="9"/>
                <c:pt idx="0">
                  <c:v>0.59</c:v>
                </c:pt>
                <c:pt idx="1">
                  <c:v>16.579999999999998</c:v>
                </c:pt>
                <c:pt idx="2">
                  <c:v>273.57</c:v>
                </c:pt>
                <c:pt idx="3">
                  <c:v>466.77</c:v>
                </c:pt>
                <c:pt idx="4">
                  <c:v>1200.6400000000001</c:v>
                </c:pt>
                <c:pt idx="5">
                  <c:v>1962.66</c:v>
                </c:pt>
                <c:pt idx="6">
                  <c:v>1993.55</c:v>
                </c:pt>
                <c:pt idx="7">
                  <c:v>4110.01</c:v>
                </c:pt>
                <c:pt idx="8">
                  <c:v>5229.84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8B-4E09-9348-F438EC806013}"/>
            </c:ext>
          </c:extLst>
        </c:ser>
        <c:ser>
          <c:idx val="1"/>
          <c:order val="1"/>
          <c:tx>
            <c:v>Cell 34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5506608974152005"/>
                  <c:y val="4.12666555837133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Data'!$E$68:$M$68</c:f>
              <c:numCache>
                <c:formatCode>General</c:formatCode>
                <c:ptCount val="9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</c:numCache>
            </c:numRef>
          </c:xVal>
          <c:yVal>
            <c:numRef>
              <c:f>'TDCE Kp Calcs Based on Raw Data'!$E$70:$M$70</c:f>
              <c:numCache>
                <c:formatCode>General</c:formatCode>
                <c:ptCount val="9"/>
                <c:pt idx="0">
                  <c:v>60.1</c:v>
                </c:pt>
                <c:pt idx="1">
                  <c:v>347.46</c:v>
                </c:pt>
                <c:pt idx="2">
                  <c:v>641.32000000000005</c:v>
                </c:pt>
                <c:pt idx="3">
                  <c:v>960.03</c:v>
                </c:pt>
                <c:pt idx="4">
                  <c:v>2281.58</c:v>
                </c:pt>
                <c:pt idx="5">
                  <c:v>3391.48</c:v>
                </c:pt>
                <c:pt idx="6">
                  <c:v>4401.8500000000004</c:v>
                </c:pt>
                <c:pt idx="7">
                  <c:v>6937.33</c:v>
                </c:pt>
                <c:pt idx="8">
                  <c:v>8792.02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8B-4E09-9348-F438EC806013}"/>
            </c:ext>
          </c:extLst>
        </c:ser>
        <c:ser>
          <c:idx val="2"/>
          <c:order val="2"/>
          <c:tx>
            <c:v>Cell 35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4811628321428374"/>
                  <c:y val="3.725050003382400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Data'!$E$68:$M$68</c:f>
              <c:numCache>
                <c:formatCode>General</c:formatCode>
                <c:ptCount val="9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</c:numCache>
            </c:numRef>
          </c:xVal>
          <c:yVal>
            <c:numRef>
              <c:f>'TDCE Kp Calcs Based on Raw Data'!$E$71:$M$71</c:f>
              <c:numCache>
                <c:formatCode>General</c:formatCode>
                <c:ptCount val="9"/>
                <c:pt idx="0">
                  <c:v>1.4</c:v>
                </c:pt>
                <c:pt idx="1">
                  <c:v>101.07</c:v>
                </c:pt>
                <c:pt idx="2">
                  <c:v>460.56</c:v>
                </c:pt>
                <c:pt idx="3">
                  <c:v>374.37</c:v>
                </c:pt>
                <c:pt idx="4">
                  <c:v>2068.41</c:v>
                </c:pt>
                <c:pt idx="5">
                  <c:v>3082.85</c:v>
                </c:pt>
                <c:pt idx="6">
                  <c:v>3857.84</c:v>
                </c:pt>
                <c:pt idx="7">
                  <c:v>5684.32</c:v>
                </c:pt>
                <c:pt idx="8">
                  <c:v>7902.29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8B-4E09-9348-F438EC806013}"/>
            </c:ext>
          </c:extLst>
        </c:ser>
        <c:ser>
          <c:idx val="3"/>
          <c:order val="3"/>
          <c:tx>
            <c:v>Cell 36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5506608974152005"/>
                  <c:y val="0.1688434080026774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Data'!$E$68:$M$68</c:f>
              <c:numCache>
                <c:formatCode>General</c:formatCode>
                <c:ptCount val="9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</c:numCache>
            </c:numRef>
          </c:xVal>
          <c:yVal>
            <c:numRef>
              <c:f>'TDCE Kp Calcs Based on Raw Data'!$E$72:$M$72</c:f>
              <c:numCache>
                <c:formatCode>General</c:formatCode>
                <c:ptCount val="9"/>
                <c:pt idx="0">
                  <c:v>57.22</c:v>
                </c:pt>
                <c:pt idx="1">
                  <c:v>320.17</c:v>
                </c:pt>
                <c:pt idx="2">
                  <c:v>546.38</c:v>
                </c:pt>
                <c:pt idx="3">
                  <c:v>707.77</c:v>
                </c:pt>
                <c:pt idx="4">
                  <c:v>1985.62</c:v>
                </c:pt>
                <c:pt idx="5">
                  <c:v>3322.02</c:v>
                </c:pt>
                <c:pt idx="6">
                  <c:v>4320.33</c:v>
                </c:pt>
                <c:pt idx="7">
                  <c:v>6867.21</c:v>
                </c:pt>
                <c:pt idx="8">
                  <c:v>8445.09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58B-4E09-9348-F438EC806013}"/>
            </c:ext>
          </c:extLst>
        </c:ser>
        <c:ser>
          <c:idx val="4"/>
          <c:order val="4"/>
          <c:tx>
            <c:v>Cell 37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59699294093011"/>
                  <c:y val="0.2208660972000570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Data'!$E$68:$M$68</c:f>
              <c:numCache>
                <c:formatCode>General</c:formatCode>
                <c:ptCount val="9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</c:numCache>
            </c:numRef>
          </c:xVal>
          <c:yVal>
            <c:numRef>
              <c:f>'TDCE Kp Calcs Based on Raw Data'!$E$73:$M$73</c:f>
              <c:numCache>
                <c:formatCode>General</c:formatCode>
                <c:ptCount val="9"/>
                <c:pt idx="0">
                  <c:v>19.68</c:v>
                </c:pt>
                <c:pt idx="1">
                  <c:v>274.68</c:v>
                </c:pt>
                <c:pt idx="2">
                  <c:v>509.72</c:v>
                </c:pt>
                <c:pt idx="3">
                  <c:v>851.2</c:v>
                </c:pt>
                <c:pt idx="4">
                  <c:v>2213.0500000000002</c:v>
                </c:pt>
                <c:pt idx="5">
                  <c:v>3401.85</c:v>
                </c:pt>
                <c:pt idx="6">
                  <c:v>4439.9799999999996</c:v>
                </c:pt>
                <c:pt idx="7">
                  <c:v>6723.55</c:v>
                </c:pt>
                <c:pt idx="8">
                  <c:v>7742.73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58B-4E09-9348-F438EC806013}"/>
            </c:ext>
          </c:extLst>
        </c:ser>
        <c:ser>
          <c:idx val="5"/>
          <c:order val="5"/>
          <c:tx>
            <c:v>Cell 38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5764007189127951"/>
                  <c:y val="0.2933393582906261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Data'!$E$68:$M$68</c:f>
              <c:numCache>
                <c:formatCode>General</c:formatCode>
                <c:ptCount val="9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</c:numCache>
            </c:numRef>
          </c:xVal>
          <c:yVal>
            <c:numRef>
              <c:f>'TDCE Kp Calcs Based on Raw Data'!$E$74:$M$74</c:f>
              <c:numCache>
                <c:formatCode>General</c:formatCode>
                <c:ptCount val="9"/>
                <c:pt idx="0">
                  <c:v>63.63</c:v>
                </c:pt>
                <c:pt idx="1">
                  <c:v>354.06</c:v>
                </c:pt>
                <c:pt idx="2">
                  <c:v>576.54</c:v>
                </c:pt>
                <c:pt idx="3">
                  <c:v>969.6</c:v>
                </c:pt>
                <c:pt idx="4">
                  <c:v>2169.86</c:v>
                </c:pt>
                <c:pt idx="5">
                  <c:v>3458.47</c:v>
                </c:pt>
                <c:pt idx="6">
                  <c:v>4016.52</c:v>
                </c:pt>
                <c:pt idx="7">
                  <c:v>6562.63</c:v>
                </c:pt>
                <c:pt idx="8">
                  <c:v>8672.99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58B-4E09-9348-F438EC806013}"/>
            </c:ext>
          </c:extLst>
        </c:ser>
        <c:ser>
          <c:idx val="6"/>
          <c:order val="6"/>
          <c:tx>
            <c:v>Cell 39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5995667406702498"/>
                  <c:y val="0.2720965630104046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('TDCE Kp Calcs Based on Raw Data'!$E$68:$J$68,'TDCE Kp Calcs Based on Raw Data'!$L$68:$M$68)</c:f>
              <c:numCache>
                <c:formatCode>General</c:formatCode>
                <c:ptCount val="8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8</c:v>
                </c:pt>
              </c:numCache>
            </c:numRef>
          </c:xVal>
          <c:yVal>
            <c:numRef>
              <c:f>('TDCE Kp Calcs Based on Raw Data'!$E$75:$J$75,'TDCE Kp Calcs Based on Raw Data'!$L$75:$M$75)</c:f>
              <c:numCache>
                <c:formatCode>General</c:formatCode>
                <c:ptCount val="8"/>
                <c:pt idx="0">
                  <c:v>1.88</c:v>
                </c:pt>
                <c:pt idx="1">
                  <c:v>97.99</c:v>
                </c:pt>
                <c:pt idx="2">
                  <c:v>404.98</c:v>
                </c:pt>
                <c:pt idx="3">
                  <c:v>825.88</c:v>
                </c:pt>
                <c:pt idx="4">
                  <c:v>1936.57</c:v>
                </c:pt>
                <c:pt idx="5">
                  <c:v>3172.89</c:v>
                </c:pt>
                <c:pt idx="6">
                  <c:v>5638.72</c:v>
                </c:pt>
                <c:pt idx="7">
                  <c:v>7239.44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58B-4E09-9348-F438EC806013}"/>
            </c:ext>
          </c:extLst>
        </c:ser>
        <c:ser>
          <c:idx val="7"/>
          <c:order val="7"/>
          <c:tx>
            <c:v>Cell 40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6357057346118788"/>
                  <c:y val="0.3350304772421807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957.5x - 86.542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Based on Raw Data'!$E$68:$M$68</c:f>
              <c:numCache>
                <c:formatCode>General</c:formatCode>
                <c:ptCount val="9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</c:numCache>
            </c:numRef>
          </c:xVal>
          <c:yVal>
            <c:numRef>
              <c:f>'TDCE Kp Calcs Based on Raw Data'!$E$76:$M$76</c:f>
              <c:numCache>
                <c:formatCode>General</c:formatCode>
                <c:ptCount val="9"/>
                <c:pt idx="0">
                  <c:v>82.12</c:v>
                </c:pt>
                <c:pt idx="1">
                  <c:v>309.56</c:v>
                </c:pt>
                <c:pt idx="2">
                  <c:v>570.47</c:v>
                </c:pt>
                <c:pt idx="3">
                  <c:v>841.52</c:v>
                </c:pt>
                <c:pt idx="4">
                  <c:v>1945.19</c:v>
                </c:pt>
                <c:pt idx="5">
                  <c:v>2986.4</c:v>
                </c:pt>
                <c:pt idx="6">
                  <c:v>3726.73</c:v>
                </c:pt>
                <c:pt idx="7">
                  <c:v>5749.09</c:v>
                </c:pt>
                <c:pt idx="8">
                  <c:v>7426.27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58B-4E09-9348-F438EC806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645615"/>
        <c:axId val="524635055"/>
      </c:scatterChart>
      <c:valAx>
        <c:axId val="524645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635055"/>
        <c:crosses val="autoZero"/>
        <c:crossBetween val="midCat"/>
      </c:valAx>
      <c:valAx>
        <c:axId val="524635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Cumulative Absorption </a:t>
                </a:r>
                <a:r>
                  <a:rPr lang="el-G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(μ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g equiv./cm2)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6456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ayout>
        <c:manualLayout>
          <c:xMode val="edge"/>
          <c:yMode val="edge"/>
          <c:x val="2.0161552904170918E-2"/>
          <c:y val="0.86695580941665784"/>
          <c:w val="0.93651069002458354"/>
          <c:h val="0.11217464251313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Neat - Infinite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Cell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9396329346255624"/>
                  <c:y val="-0.275858461429649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Linear'!$E$4:$H$4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Modifed Linear'!$E$5:$H$5</c:f>
              <c:numCache>
                <c:formatCode>General</c:formatCode>
                <c:ptCount val="4"/>
                <c:pt idx="0">
                  <c:v>35.61</c:v>
                </c:pt>
                <c:pt idx="1">
                  <c:v>266.75</c:v>
                </c:pt>
                <c:pt idx="2">
                  <c:v>608.79999999999995</c:v>
                </c:pt>
                <c:pt idx="3">
                  <c:v>886.22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25-4C11-8559-A1E6D4B99FF1}"/>
            </c:ext>
          </c:extLst>
        </c:ser>
        <c:ser>
          <c:idx val="0"/>
          <c:order val="1"/>
          <c:tx>
            <c:v>Cell 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0296749280595188"/>
                  <c:y val="-2.849123856563563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'TDCE Kp Calcs Modifed Linear'!$E$4:$H$4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Modifed Linear'!$E$6:$H$6</c:f>
              <c:numCache>
                <c:formatCode>General</c:formatCode>
                <c:ptCount val="4"/>
                <c:pt idx="0">
                  <c:v>61.92</c:v>
                </c:pt>
                <c:pt idx="1">
                  <c:v>352.27</c:v>
                </c:pt>
                <c:pt idx="2">
                  <c:v>778.28</c:v>
                </c:pt>
                <c:pt idx="3">
                  <c:v>1209.1199999999999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825-4C11-8559-A1E6D4B99FF1}"/>
            </c:ext>
          </c:extLst>
        </c:ser>
        <c:ser>
          <c:idx val="2"/>
          <c:order val="2"/>
          <c:tx>
            <c:v>Cell 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672064323907563"/>
                  <c:y val="-0.266124148316672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Linear'!$E$4:$H$4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Modifed Linear'!$E$7:$H$7</c:f>
              <c:numCache>
                <c:formatCode>General</c:formatCode>
                <c:ptCount val="4"/>
                <c:pt idx="0">
                  <c:v>9.48</c:v>
                </c:pt>
                <c:pt idx="1">
                  <c:v>70.44</c:v>
                </c:pt>
                <c:pt idx="2">
                  <c:v>153.08000000000001</c:v>
                </c:pt>
                <c:pt idx="3">
                  <c:v>199.6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825-4C11-8559-A1E6D4B99FF1}"/>
            </c:ext>
          </c:extLst>
        </c:ser>
        <c:ser>
          <c:idx val="3"/>
          <c:order val="3"/>
          <c:tx>
            <c:v>Cell 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010161911205685"/>
                  <c:y val="-0.1350080158430780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Linear'!$E$4:$H$4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Modifed Linear'!$E$8:$H$8</c:f>
              <c:numCache>
                <c:formatCode>General</c:formatCode>
                <c:ptCount val="4"/>
                <c:pt idx="0">
                  <c:v>31.62</c:v>
                </c:pt>
                <c:pt idx="1">
                  <c:v>107.4</c:v>
                </c:pt>
                <c:pt idx="2">
                  <c:v>175.09</c:v>
                </c:pt>
                <c:pt idx="3">
                  <c:v>206.83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825-4C11-8559-A1E6D4B99FF1}"/>
            </c:ext>
          </c:extLst>
        </c:ser>
        <c:ser>
          <c:idx val="4"/>
          <c:order val="4"/>
          <c:tx>
            <c:v>Cell 5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643852733275519"/>
                  <c:y val="0.2819598588975857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Linear'!$E$4:$H$4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Modifed Linear'!$E$9:$H$9</c:f>
              <c:numCache>
                <c:formatCode>General</c:formatCode>
                <c:ptCount val="4"/>
                <c:pt idx="0">
                  <c:v>60.45</c:v>
                </c:pt>
                <c:pt idx="1">
                  <c:v>388.81</c:v>
                </c:pt>
                <c:pt idx="2">
                  <c:v>717.12</c:v>
                </c:pt>
                <c:pt idx="3">
                  <c:v>1001.1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825-4C11-8559-A1E6D4B99FF1}"/>
            </c:ext>
          </c:extLst>
        </c:ser>
        <c:ser>
          <c:idx val="5"/>
          <c:order val="5"/>
          <c:tx>
            <c:v>Cell 6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'TDCE Kp Calcs Modifed Linear'!$E$4:$H$4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Modifed Linear'!$E$10:$H$10</c:f>
              <c:numCache>
                <c:formatCode>General</c:formatCode>
                <c:ptCount val="4"/>
                <c:pt idx="0">
                  <c:v>44.73</c:v>
                </c:pt>
                <c:pt idx="1">
                  <c:v>258.54000000000002</c:v>
                </c:pt>
                <c:pt idx="2">
                  <c:v>517.1</c:v>
                </c:pt>
                <c:pt idx="3">
                  <c:v>699.45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825-4C11-8559-A1E6D4B99FF1}"/>
            </c:ext>
          </c:extLst>
        </c:ser>
        <c:ser>
          <c:idx val="6"/>
          <c:order val="6"/>
          <c:tx>
            <c:v>Cell 7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'TDCE Kp Calcs Modifed Linear'!$E$4:$H$4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Modifed Linear'!$E$11:$H$11</c:f>
              <c:numCache>
                <c:formatCode>General</c:formatCode>
                <c:ptCount val="4"/>
                <c:pt idx="0">
                  <c:v>43.37</c:v>
                </c:pt>
                <c:pt idx="1">
                  <c:v>168.47</c:v>
                </c:pt>
                <c:pt idx="2">
                  <c:v>328.1</c:v>
                </c:pt>
                <c:pt idx="3">
                  <c:v>415.58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1825-4C11-8559-A1E6D4B99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1147919"/>
        <c:axId val="2011153679"/>
      </c:scatterChart>
      <c:valAx>
        <c:axId val="2011147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153679"/>
        <c:crosses val="autoZero"/>
        <c:crossBetween val="midCat"/>
      </c:valAx>
      <c:valAx>
        <c:axId val="201115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/>
                  <a:t>Cumulative Absorption </a:t>
                </a:r>
                <a:r>
                  <a:rPr lang="el-GR" sz="1000" b="0" i="0" u="none" strike="noStrike" baseline="0"/>
                  <a:t>(μ</a:t>
                </a:r>
                <a:r>
                  <a:rPr lang="en-US" sz="1000" b="0" i="0" u="none" strike="noStrike" baseline="0"/>
                  <a:t>g equiv./cm2)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147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50% in IPM - Infinite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7779998310887"/>
          <c:y val="0.15214583855343383"/>
          <c:w val="0.84712942892837817"/>
          <c:h val="0.6859278724239023"/>
        </c:manualLayout>
      </c:layout>
      <c:scatterChart>
        <c:scatterStyle val="lineMarker"/>
        <c:varyColors val="0"/>
        <c:ser>
          <c:idx val="0"/>
          <c:order val="0"/>
          <c:tx>
            <c:v>Cell 9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1089304649055745"/>
                  <c:y val="-0.3744755201689174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Linear'!$E$20:$J$20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Modifed Linear'!$E$21:$H$21</c:f>
              <c:numCache>
                <c:formatCode>General</c:formatCode>
                <c:ptCount val="4"/>
                <c:pt idx="0">
                  <c:v>26.68</c:v>
                </c:pt>
                <c:pt idx="1">
                  <c:v>160.69999999999999</c:v>
                </c:pt>
                <c:pt idx="2">
                  <c:v>338.3</c:v>
                </c:pt>
                <c:pt idx="3">
                  <c:v>489.42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BB7-4E89-92AE-6D66803264BD}"/>
            </c:ext>
          </c:extLst>
        </c:ser>
        <c:ser>
          <c:idx val="1"/>
          <c:order val="1"/>
          <c:tx>
            <c:v>Cell 10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2145675241195677"/>
                  <c:y val="-0.4892390797519025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Linear'!$E$20:$J$20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Modifed Linear'!$E$22:$H$22</c:f>
              <c:numCache>
                <c:formatCode>General</c:formatCode>
                <c:ptCount val="4"/>
                <c:pt idx="0">
                  <c:v>4.3899999999999997</c:v>
                </c:pt>
                <c:pt idx="1">
                  <c:v>22.05</c:v>
                </c:pt>
                <c:pt idx="2">
                  <c:v>43.79</c:v>
                </c:pt>
                <c:pt idx="3">
                  <c:v>66.16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BB7-4E89-92AE-6D66803264BD}"/>
            </c:ext>
          </c:extLst>
        </c:ser>
        <c:ser>
          <c:idx val="2"/>
          <c:order val="2"/>
          <c:tx>
            <c:v>Cell 11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0162663778757566"/>
                  <c:y val="6.664074253288171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Linear'!$E$20:$H$20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Modifed Linear'!$E$23:$H$23</c:f>
              <c:numCache>
                <c:formatCode>General</c:formatCode>
                <c:ptCount val="4"/>
                <c:pt idx="0">
                  <c:v>207.61</c:v>
                </c:pt>
                <c:pt idx="1">
                  <c:v>623.85</c:v>
                </c:pt>
                <c:pt idx="2">
                  <c:v>908.57</c:v>
                </c:pt>
                <c:pt idx="3">
                  <c:v>1160.82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BB7-4E89-92AE-6D66803264BD}"/>
            </c:ext>
          </c:extLst>
        </c:ser>
        <c:ser>
          <c:idx val="3"/>
          <c:order val="3"/>
          <c:tx>
            <c:v>Cell 12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1089304649055745"/>
                  <c:y val="-0.1893596093784366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Linear'!$E$20:$J$20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Modifed Linear'!$E$24:$H$24</c:f>
              <c:numCache>
                <c:formatCode>General</c:formatCode>
                <c:ptCount val="4"/>
                <c:pt idx="0">
                  <c:v>21.11</c:v>
                </c:pt>
                <c:pt idx="1">
                  <c:v>125.1</c:v>
                </c:pt>
                <c:pt idx="2">
                  <c:v>285.2</c:v>
                </c:pt>
                <c:pt idx="3">
                  <c:v>456.77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BB7-4E89-92AE-6D66803264BD}"/>
            </c:ext>
          </c:extLst>
        </c:ser>
        <c:ser>
          <c:idx val="4"/>
          <c:order val="4"/>
          <c:tx>
            <c:v>Cell 13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062598421390665"/>
                  <c:y val="-0.1074490828311265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Linear'!$E$20:$J$20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Modifed Linear'!$E$25:$H$25</c:f>
              <c:numCache>
                <c:formatCode>General</c:formatCode>
                <c:ptCount val="4"/>
                <c:pt idx="0">
                  <c:v>28.25</c:v>
                </c:pt>
                <c:pt idx="1">
                  <c:v>141.99</c:v>
                </c:pt>
                <c:pt idx="2">
                  <c:v>303.08</c:v>
                </c:pt>
                <c:pt idx="3">
                  <c:v>465.45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BB7-4E89-92AE-6D66803264BD}"/>
            </c:ext>
          </c:extLst>
        </c:ser>
        <c:ser>
          <c:idx val="5"/>
          <c:order val="5"/>
          <c:tx>
            <c:v>Cell 14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0162663778757566"/>
                  <c:y val="-1.292711036818721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Linear'!$E$20:$J$20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Modifed Linear'!$E$26:$H$26</c:f>
              <c:numCache>
                <c:formatCode>General</c:formatCode>
                <c:ptCount val="4"/>
                <c:pt idx="0">
                  <c:v>38.450000000000003</c:v>
                </c:pt>
                <c:pt idx="1">
                  <c:v>160.1</c:v>
                </c:pt>
                <c:pt idx="2">
                  <c:v>328.15</c:v>
                </c:pt>
                <c:pt idx="3">
                  <c:v>482.65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BB7-4E89-92AE-6D66803264BD}"/>
            </c:ext>
          </c:extLst>
        </c:ser>
        <c:ser>
          <c:idx val="6"/>
          <c:order val="6"/>
          <c:tx>
            <c:v>Cell 15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2377335458770224"/>
                  <c:y val="-6.351788149386354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Linear'!$E$20:$J$20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Modifed Linear'!$E$27:$H$27</c:f>
              <c:numCache>
                <c:formatCode>General</c:formatCode>
                <c:ptCount val="4"/>
                <c:pt idx="0">
                  <c:v>6.36</c:v>
                </c:pt>
                <c:pt idx="1">
                  <c:v>42.89</c:v>
                </c:pt>
                <c:pt idx="2">
                  <c:v>110.45</c:v>
                </c:pt>
                <c:pt idx="3">
                  <c:v>189.03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BB7-4E89-92AE-6D66803264BD}"/>
            </c:ext>
          </c:extLst>
        </c:ser>
        <c:ser>
          <c:idx val="7"/>
          <c:order val="7"/>
          <c:tx>
            <c:v>Cell 16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3202045833335609"/>
                  <c:y val="5.625302423789205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Linear'!$E$20:$J$20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'TDCE Kp Calcs Modifed Linear'!$E$28:$H$28</c:f>
              <c:numCache>
                <c:formatCode>General</c:formatCode>
                <c:ptCount val="4"/>
                <c:pt idx="0">
                  <c:v>2.44</c:v>
                </c:pt>
                <c:pt idx="1">
                  <c:v>66.290000000000006</c:v>
                </c:pt>
                <c:pt idx="2">
                  <c:v>180.23</c:v>
                </c:pt>
                <c:pt idx="3">
                  <c:v>315.95999999999998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BB7-4E89-92AE-6D6680326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076415"/>
        <c:axId val="520077375"/>
      </c:scatterChart>
      <c:valAx>
        <c:axId val="520076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077375"/>
        <c:crosses val="autoZero"/>
        <c:crossBetween val="midCat"/>
      </c:valAx>
      <c:valAx>
        <c:axId val="52007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Cumulative Absorption </a:t>
                </a:r>
                <a:r>
                  <a:rPr lang="el-G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(μ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g equiv./cm2)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0764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ayout>
        <c:manualLayout>
          <c:xMode val="edge"/>
          <c:yMode val="edge"/>
          <c:x val="1.6385673767325949E-2"/>
          <c:y val="0.89590154557086321"/>
          <c:w val="0.9394292439467824"/>
          <c:h val="0.1040237060993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10% in IPM - Infinite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75445480820537"/>
          <c:y val="0.12202702702702703"/>
          <c:w val="0.87131264533459707"/>
          <c:h val="0.73304568347875432"/>
        </c:manualLayout>
      </c:layout>
      <c:scatterChart>
        <c:scatterStyle val="lineMarker"/>
        <c:varyColors val="0"/>
        <c:ser>
          <c:idx val="0"/>
          <c:order val="0"/>
          <c:tx>
            <c:v>Cell 17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9532525665666713"/>
                  <c:y val="-0.2723157409377882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Linear'!$H$36:$M$36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'TDCE Kp Calcs Modifed Linear'!$H$37:$M$37</c:f>
              <c:numCache>
                <c:formatCode>General</c:formatCode>
                <c:ptCount val="6"/>
                <c:pt idx="0">
                  <c:v>35.270000000000003</c:v>
                </c:pt>
                <c:pt idx="1">
                  <c:v>155.04</c:v>
                </c:pt>
                <c:pt idx="2">
                  <c:v>252.87</c:v>
                </c:pt>
                <c:pt idx="3">
                  <c:v>372.58</c:v>
                </c:pt>
                <c:pt idx="4">
                  <c:v>617.64</c:v>
                </c:pt>
                <c:pt idx="5">
                  <c:v>891.93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EE-4FDE-BAF8-15C111244A35}"/>
            </c:ext>
          </c:extLst>
        </c:ser>
        <c:ser>
          <c:idx val="1"/>
          <c:order val="1"/>
          <c:tx>
            <c:v>Cell 18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9305059054451748"/>
                  <c:y val="-0.1911190324182450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Linear'!$H$36:$M$36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'TDCE Kp Calcs Modifed Linear'!$H$38:$M$38</c:f>
              <c:numCache>
                <c:formatCode>General</c:formatCode>
                <c:ptCount val="6"/>
                <c:pt idx="0">
                  <c:v>24.93</c:v>
                </c:pt>
                <c:pt idx="1">
                  <c:v>113.81</c:v>
                </c:pt>
                <c:pt idx="2">
                  <c:v>246.42</c:v>
                </c:pt>
                <c:pt idx="3">
                  <c:v>375.12</c:v>
                </c:pt>
                <c:pt idx="4">
                  <c:v>656.99</c:v>
                </c:pt>
                <c:pt idx="5">
                  <c:v>907.73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4EE-4FDE-BAF8-15C111244A35}"/>
            </c:ext>
          </c:extLst>
        </c:ser>
        <c:ser>
          <c:idx val="2"/>
          <c:order val="2"/>
          <c:tx>
            <c:v>Cell 19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8722744529741433"/>
                  <c:y val="9.43193587288075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Linear'!$H$36:$M$36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'TDCE Kp Calcs Modifed Linear'!$H$39:$M$39</c:f>
              <c:numCache>
                <c:formatCode>General</c:formatCode>
                <c:ptCount val="6"/>
                <c:pt idx="0">
                  <c:v>52.32</c:v>
                </c:pt>
                <c:pt idx="1">
                  <c:v>225.17</c:v>
                </c:pt>
                <c:pt idx="2">
                  <c:v>434.62</c:v>
                </c:pt>
                <c:pt idx="3">
                  <c:v>650.99</c:v>
                </c:pt>
                <c:pt idx="4">
                  <c:v>1042.56</c:v>
                </c:pt>
                <c:pt idx="5">
                  <c:v>1369.21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4EE-4FDE-BAF8-15C111244A35}"/>
            </c:ext>
          </c:extLst>
        </c:ser>
        <c:ser>
          <c:idx val="3"/>
          <c:order val="3"/>
          <c:tx>
            <c:v>Cell 20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9405144363386331"/>
                  <c:y val="3.88685535929630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Linear'!$H$36:$M$36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'TDCE Kp Calcs Modifed Linear'!$H$40:$M$40</c:f>
              <c:numCache>
                <c:formatCode>General</c:formatCode>
                <c:ptCount val="6"/>
                <c:pt idx="0">
                  <c:v>47.37</c:v>
                </c:pt>
                <c:pt idx="1">
                  <c:v>230.37</c:v>
                </c:pt>
                <c:pt idx="2">
                  <c:v>395.24</c:v>
                </c:pt>
                <c:pt idx="3">
                  <c:v>555.58000000000004</c:v>
                </c:pt>
                <c:pt idx="4">
                  <c:v>831.11</c:v>
                </c:pt>
                <c:pt idx="5">
                  <c:v>1078.22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4EE-4FDE-BAF8-15C111244A35}"/>
            </c:ext>
          </c:extLst>
        </c:ser>
        <c:ser>
          <c:idx val="4"/>
          <c:order val="4"/>
          <c:tx>
            <c:v>Cell 21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9595070028372432"/>
                  <c:y val="-0.163617081648577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Linear'!$H$36:$M$36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'TDCE Kp Calcs Modifed Linear'!$H$41:$M$41</c:f>
              <c:numCache>
                <c:formatCode>General</c:formatCode>
                <c:ptCount val="6"/>
                <c:pt idx="0">
                  <c:v>47.09</c:v>
                </c:pt>
                <c:pt idx="1">
                  <c:v>117.11</c:v>
                </c:pt>
                <c:pt idx="2">
                  <c:v>201.04</c:v>
                </c:pt>
                <c:pt idx="3">
                  <c:v>257.12</c:v>
                </c:pt>
                <c:pt idx="4">
                  <c:v>375.78</c:v>
                </c:pt>
                <c:pt idx="5">
                  <c:v>458.2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4EE-4FDE-BAF8-15C111244A35}"/>
            </c:ext>
          </c:extLst>
        </c:ser>
        <c:ser>
          <c:idx val="5"/>
          <c:order val="5"/>
          <c:tx>
            <c:v>Cell 22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8753210727038818"/>
                  <c:y val="7.503653259558770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Linear'!$H$36:$M$36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'TDCE Kp Calcs Modifed Linear'!$H$42:$M$42</c:f>
              <c:numCache>
                <c:formatCode>General</c:formatCode>
                <c:ptCount val="6"/>
                <c:pt idx="0">
                  <c:v>28.13</c:v>
                </c:pt>
                <c:pt idx="1">
                  <c:v>115.72</c:v>
                </c:pt>
                <c:pt idx="2">
                  <c:v>240.59</c:v>
                </c:pt>
                <c:pt idx="3">
                  <c:v>380.56</c:v>
                </c:pt>
                <c:pt idx="4">
                  <c:v>646.92999999999995</c:v>
                </c:pt>
                <c:pt idx="5">
                  <c:v>890.26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4EE-4FDE-BAF8-15C111244A35}"/>
            </c:ext>
          </c:extLst>
        </c:ser>
        <c:ser>
          <c:idx val="6"/>
          <c:order val="6"/>
          <c:tx>
            <c:v>Cell 23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8495277918526478"/>
                  <c:y val="6.477938568489749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Linear'!$H$36:$M$36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'TDCE Kp Calcs Modifed Linear'!$H$43:$M$43</c:f>
              <c:numCache>
                <c:formatCode>General</c:formatCode>
                <c:ptCount val="6"/>
                <c:pt idx="0">
                  <c:v>43.77</c:v>
                </c:pt>
                <c:pt idx="1">
                  <c:v>177.59</c:v>
                </c:pt>
                <c:pt idx="2">
                  <c:v>260.85000000000002</c:v>
                </c:pt>
                <c:pt idx="3">
                  <c:v>344.91</c:v>
                </c:pt>
                <c:pt idx="4">
                  <c:v>540.17999999999995</c:v>
                </c:pt>
                <c:pt idx="5">
                  <c:v>662.65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4EE-4FDE-BAF8-15C111244A35}"/>
            </c:ext>
          </c:extLst>
        </c:ser>
        <c:ser>
          <c:idx val="7"/>
          <c:order val="7"/>
          <c:tx>
            <c:v>Cell 24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8753210727038818"/>
                  <c:y val="0.225940625665035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('TDCE Kp Calcs Modifed Linear'!$H$36:$I$36,'TDCE Kp Calcs Modifed Linear'!$K$36:$M$36)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('TDCE Kp Calcs Modifed Linear'!$H$44:$I$44,'TDCE Kp Calcs Modifed Linear'!$K$44:$M$44)</c:f>
              <c:numCache>
                <c:formatCode>General</c:formatCode>
                <c:ptCount val="5"/>
                <c:pt idx="0">
                  <c:v>27.95</c:v>
                </c:pt>
                <c:pt idx="1">
                  <c:v>170.13</c:v>
                </c:pt>
                <c:pt idx="2">
                  <c:v>442.73</c:v>
                </c:pt>
                <c:pt idx="3">
                  <c:v>713.2</c:v>
                </c:pt>
                <c:pt idx="4">
                  <c:v>928.86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4EE-4FDE-BAF8-15C111244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181839"/>
        <c:axId val="531155439"/>
      </c:scatterChart>
      <c:valAx>
        <c:axId val="531181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155439"/>
        <c:crosses val="autoZero"/>
        <c:crossBetween val="midCat"/>
      </c:valAx>
      <c:valAx>
        <c:axId val="531155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Cumulative Absorption </a:t>
                </a:r>
                <a:r>
                  <a:rPr lang="el-G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(μ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g equiv./cm2)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1818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3.4174468594381072E-2"/>
          <c:y val="0.89847798532450773"/>
          <c:w val="0.94096132554359369"/>
          <c:h val="0.101522014675492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50% in Receptor Fluid - Infinite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Cell 25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9641504142541204"/>
                  <c:y val="-0.194814213035338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3151929687985289"/>
                  <c:y val="0.106313427692475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Linear'!$E$52:$H$52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Modifed Linear'!$E$53:$H$53</c:f>
              <c:numCache>
                <c:formatCode>General</c:formatCode>
                <c:ptCount val="4"/>
                <c:pt idx="0">
                  <c:v>23.37</c:v>
                </c:pt>
                <c:pt idx="1">
                  <c:v>152.12</c:v>
                </c:pt>
                <c:pt idx="2">
                  <c:v>461.44</c:v>
                </c:pt>
                <c:pt idx="3">
                  <c:v>746.89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A7-4743-9258-E5259D95D13E}"/>
            </c:ext>
          </c:extLst>
        </c:ser>
        <c:ser>
          <c:idx val="1"/>
          <c:order val="1"/>
          <c:tx>
            <c:v>Cell 26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8921245764430726"/>
                  <c:y val="-9.5382446351099806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Linear'!$E$52:$H$52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Modifed Linear'!$E$54:$H$54</c:f>
              <c:numCache>
                <c:formatCode>General</c:formatCode>
                <c:ptCount val="4"/>
                <c:pt idx="0">
                  <c:v>40.590000000000003</c:v>
                </c:pt>
                <c:pt idx="1">
                  <c:v>491.03</c:v>
                </c:pt>
                <c:pt idx="2">
                  <c:v>1029.1199999999999</c:v>
                </c:pt>
                <c:pt idx="3">
                  <c:v>1345.99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7A7-4743-9258-E5259D95D13E}"/>
            </c:ext>
          </c:extLst>
        </c:ser>
        <c:ser>
          <c:idx val="2"/>
          <c:order val="2"/>
          <c:tx>
            <c:v>Cell 27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7987108165594644"/>
                  <c:y val="7.055208552228596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6886299823609821"/>
                  <c:y val="-4.0986736864073568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Linear'!$E$52:$H$52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Modifed Linear'!$E$55:$H$55</c:f>
              <c:numCache>
                <c:formatCode>General</c:formatCode>
                <c:ptCount val="4"/>
                <c:pt idx="0">
                  <c:v>99.12</c:v>
                </c:pt>
                <c:pt idx="1">
                  <c:v>519.71</c:v>
                </c:pt>
                <c:pt idx="2">
                  <c:v>998.78</c:v>
                </c:pt>
                <c:pt idx="3">
                  <c:v>1357.09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7A7-4743-9258-E5259D95D13E}"/>
            </c:ext>
          </c:extLst>
        </c:ser>
        <c:ser>
          <c:idx val="3"/>
          <c:order val="3"/>
          <c:tx>
            <c:v>Cell 28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8454176965012685"/>
                  <c:y val="0.12704904595198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Linear'!$E$52:$H$52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Modifed Linear'!$E$56:$H$56</c:f>
              <c:numCache>
                <c:formatCode>General</c:formatCode>
                <c:ptCount val="4"/>
                <c:pt idx="0">
                  <c:v>72.48</c:v>
                </c:pt>
                <c:pt idx="1">
                  <c:v>389.22</c:v>
                </c:pt>
                <c:pt idx="2">
                  <c:v>966.21</c:v>
                </c:pt>
                <c:pt idx="3">
                  <c:v>1261.19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7A7-4743-9258-E5259D95D13E}"/>
            </c:ext>
          </c:extLst>
        </c:ser>
        <c:ser>
          <c:idx val="4"/>
          <c:order val="4"/>
          <c:tx>
            <c:v>Cell 29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7753573765885626"/>
                  <c:y val="0.1204747363196981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Linear'!$E$52:$H$52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Modifed Linear'!$E$57:$H$57</c:f>
              <c:numCache>
                <c:formatCode>General</c:formatCode>
                <c:ptCount val="4"/>
                <c:pt idx="0">
                  <c:v>0.9</c:v>
                </c:pt>
                <c:pt idx="1">
                  <c:v>384.7</c:v>
                </c:pt>
                <c:pt idx="2">
                  <c:v>698.95</c:v>
                </c:pt>
                <c:pt idx="3">
                  <c:v>970.38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7A7-4743-9258-E5259D95D13E}"/>
            </c:ext>
          </c:extLst>
        </c:ser>
        <c:ser>
          <c:idx val="5"/>
          <c:order val="5"/>
          <c:tx>
            <c:v>Cell 30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0322452162684839"/>
                  <c:y val="0.2174186976421161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Linear'!$E$52:$H$52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Modifed Linear'!$E$58:$H$58</c:f>
              <c:numCache>
                <c:formatCode>General</c:formatCode>
                <c:ptCount val="4"/>
                <c:pt idx="0">
                  <c:v>0.99</c:v>
                </c:pt>
                <c:pt idx="1">
                  <c:v>278.91000000000003</c:v>
                </c:pt>
                <c:pt idx="2">
                  <c:v>660.36</c:v>
                </c:pt>
                <c:pt idx="3">
                  <c:v>1142.3900000000001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7A7-4743-9258-E5259D95D13E}"/>
            </c:ext>
          </c:extLst>
        </c:ser>
        <c:ser>
          <c:idx val="6"/>
          <c:order val="6"/>
          <c:tx>
            <c:v>Cell 31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1256589761520921"/>
                  <c:y val="0.2710064934581055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'TDCE Kp Calcs Modifed Linear'!$E$52:$H$52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'TDCE Kp Calcs Modifed Linear'!$E$59:$H$59</c:f>
              <c:numCache>
                <c:formatCode>General</c:formatCode>
                <c:ptCount val="4"/>
                <c:pt idx="0">
                  <c:v>137.47</c:v>
                </c:pt>
                <c:pt idx="1">
                  <c:v>533.73</c:v>
                </c:pt>
                <c:pt idx="2">
                  <c:v>799.22</c:v>
                </c:pt>
                <c:pt idx="3">
                  <c:v>1010.04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7A7-4743-9258-E5259D95D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8991855"/>
        <c:axId val="568992335"/>
      </c:scatterChart>
      <c:valAx>
        <c:axId val="568991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992335"/>
        <c:crosses val="autoZero"/>
        <c:crossBetween val="midCat"/>
      </c:valAx>
      <c:valAx>
        <c:axId val="56899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Cumulative Absorption </a:t>
                </a:r>
                <a:r>
                  <a:rPr lang="el-G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(μ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g equiv./cm2)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9918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egendEntry>
        <c:idx val="2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20</xdr:row>
      <xdr:rowOff>142875</xdr:rowOff>
    </xdr:from>
    <xdr:to>
      <xdr:col>12</xdr:col>
      <xdr:colOff>206375</xdr:colOff>
      <xdr:row>33</xdr:row>
      <xdr:rowOff>119063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37EC9B-5620-D117-551C-BED22D396136}"/>
            </a:ext>
          </a:extLst>
        </xdr:cNvPr>
        <xdr:cNvSpPr txBox="1"/>
      </xdr:nvSpPr>
      <xdr:spPr>
        <a:xfrm>
          <a:off x="992188" y="3762375"/>
          <a:ext cx="5881687" cy="24526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/>
            <a:t>A Test Order for the trans-1,2-dichloroethylene OECD 428 </a:t>
          </a:r>
          <a:r>
            <a:rPr lang="en-US" i="1"/>
            <a:t>in vitro</a:t>
          </a:r>
          <a:r>
            <a:rPr lang="en-US"/>
            <a:t> dermal absorption study was issued and data were received. The dermal absorption data coefficient of variation was 21-70% with mass balance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25</a:t>
          </a:r>
          <a:r>
            <a:rPr lang="en-US"/>
            <a:t>-66%, so the data was corrected according to OECD GD156 guidance for missing mass and data variability. The highest dermal absorption value reported in the study was 1.9% at 0.1% concentration in toluene as the vehicle.</a:t>
          </a:r>
          <a:r>
            <a:rPr lang="en-US" baseline="0"/>
            <a:t> </a:t>
          </a:r>
          <a:r>
            <a:rPr lang="en-US"/>
            <a:t>The mass balance corrected mean value for 0.1%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trans-1,2-dichloroethylene in toluene </a:t>
          </a:r>
          <a:r>
            <a:rPr lang="en-US"/>
            <a:t>was 3.02% and the 95% upper confidence limit of 3.93% dermal absorption. The highest 95% upper confidence value was 4.80% absorption for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10% trans-1,2-dichloroethylene in toluene</a:t>
          </a:r>
          <a:r>
            <a:rPr lang="en-US"/>
            <a:t>. In context, a “down the glove” worker scenario limiting evaporation could have higher dermal absorption values than these </a:t>
          </a:r>
          <a:r>
            <a:rPr lang="en-US" i="1"/>
            <a:t>in vitro</a:t>
          </a:r>
          <a:r>
            <a:rPr lang="en-US"/>
            <a:t> results. The mean Kp value and the 95% upper confidence limit for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neat trans-1,2-dichloroethylene </a:t>
          </a:r>
          <a:r>
            <a:rPr lang="en-US"/>
            <a:t>were 0.000666 and </a:t>
          </a:r>
          <a:r>
            <a:rPr lang="en-US" b="1"/>
            <a:t>XXXX</a:t>
          </a:r>
          <a:r>
            <a:rPr lang="en-US"/>
            <a:t> cm/hour (individual</a:t>
          </a:r>
          <a:r>
            <a:rPr lang="en-US" baseline="0"/>
            <a:t> Kp values for the cells only provided graphically)</a:t>
          </a:r>
          <a:r>
            <a:rPr lang="en-US"/>
            <a:t>, respectively.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447675</xdr:colOff>
          <xdr:row>5</xdr:row>
          <xdr:rowOff>76200</xdr:rowOff>
        </xdr:from>
        <xdr:to>
          <xdr:col>8</xdr:col>
          <xdr:colOff>142875</xdr:colOff>
          <xdr:row>19</xdr:row>
          <xdr:rowOff>152400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79377</xdr:colOff>
      <xdr:row>11</xdr:row>
      <xdr:rowOff>51872</xdr:rowOff>
    </xdr:from>
    <xdr:to>
      <xdr:col>17</xdr:col>
      <xdr:colOff>1023939</xdr:colOff>
      <xdr:row>23</xdr:row>
      <xdr:rowOff>15876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283205-A7F7-2FF0-7ACF-968D5207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6190" y="2298185"/>
          <a:ext cx="3444874" cy="2027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4</xdr:row>
      <xdr:rowOff>36286</xdr:rowOff>
    </xdr:from>
    <xdr:to>
      <xdr:col>0</xdr:col>
      <xdr:colOff>5456464</xdr:colOff>
      <xdr:row>18</xdr:row>
      <xdr:rowOff>68035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B786D9D-01A0-1606-4A7C-035092795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</xdr:colOff>
      <xdr:row>20</xdr:row>
      <xdr:rowOff>34397</xdr:rowOff>
    </xdr:from>
    <xdr:to>
      <xdr:col>0</xdr:col>
      <xdr:colOff>5505979</xdr:colOff>
      <xdr:row>35</xdr:row>
      <xdr:rowOff>2647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E5B251C-579E-89C3-89A3-138FD7CED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55033</xdr:colOff>
      <xdr:row>36</xdr:row>
      <xdr:rowOff>21167</xdr:rowOff>
    </xdr:from>
    <xdr:to>
      <xdr:col>0</xdr:col>
      <xdr:colOff>5511270</xdr:colOff>
      <xdr:row>50</xdr:row>
      <xdr:rowOff>137583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54E8AD3-2AA3-6A73-698A-75C440BDC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56696</xdr:colOff>
      <xdr:row>52</xdr:row>
      <xdr:rowOff>29104</xdr:rowOff>
    </xdr:from>
    <xdr:to>
      <xdr:col>0</xdr:col>
      <xdr:colOff>5498042</xdr:colOff>
      <xdr:row>66</xdr:row>
      <xdr:rowOff>134936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59F3A61-523B-CB4D-51FB-8AE65A548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66902</xdr:colOff>
      <xdr:row>68</xdr:row>
      <xdr:rowOff>39688</xdr:rowOff>
    </xdr:from>
    <xdr:to>
      <xdr:col>0</xdr:col>
      <xdr:colOff>5500688</xdr:colOff>
      <xdr:row>82</xdr:row>
      <xdr:rowOff>124355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1BABB8B-F1B8-8F49-A8F8-26124096A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4</xdr:row>
      <xdr:rowOff>36286</xdr:rowOff>
    </xdr:from>
    <xdr:to>
      <xdr:col>0</xdr:col>
      <xdr:colOff>5456464</xdr:colOff>
      <xdr:row>18</xdr:row>
      <xdr:rowOff>68035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6764B5-9EDC-4FB4-8FEA-201B28D12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31750</xdr:colOff>
      <xdr:row>20</xdr:row>
      <xdr:rowOff>10584</xdr:rowOff>
    </xdr:from>
    <xdr:to>
      <xdr:col>0</xdr:col>
      <xdr:colOff>5513917</xdr:colOff>
      <xdr:row>34</xdr:row>
      <xdr:rowOff>169334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D2743D-DB11-4139-9C9C-894CD75E8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15346</xdr:colOff>
      <xdr:row>36</xdr:row>
      <xdr:rowOff>52917</xdr:rowOff>
    </xdr:from>
    <xdr:to>
      <xdr:col>0</xdr:col>
      <xdr:colOff>5471583</xdr:colOff>
      <xdr:row>50</xdr:row>
      <xdr:rowOff>169333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B77151E-FC64-4881-908D-11530EFA2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40821</xdr:colOff>
      <xdr:row>52</xdr:row>
      <xdr:rowOff>52917</xdr:rowOff>
    </xdr:from>
    <xdr:to>
      <xdr:col>0</xdr:col>
      <xdr:colOff>5482167</xdr:colOff>
      <xdr:row>66</xdr:row>
      <xdr:rowOff>158749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F7AAEA4-8E67-4108-BA70-BC31A5923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27215</xdr:colOff>
      <xdr:row>68</xdr:row>
      <xdr:rowOff>31750</xdr:rowOff>
    </xdr:from>
    <xdr:to>
      <xdr:col>0</xdr:col>
      <xdr:colOff>5461001</xdr:colOff>
      <xdr:row>82</xdr:row>
      <xdr:rowOff>116417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9A7817C-0026-42DA-ABF9-6E32FC589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565969</xdr:colOff>
      <xdr:row>20</xdr:row>
      <xdr:rowOff>129828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843D4A-34F3-43C1-9837-F83E5CC73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4795069" cy="3368328"/>
        </a:xfrm>
        <a:prstGeom prst="rect">
          <a:avLst/>
        </a:prstGeom>
      </xdr:spPr>
    </xdr:pic>
    <xdr:clientData/>
  </xdr:twoCellAnchor>
  <xdr:twoCellAnchor editAs="oneCell">
    <xdr:from>
      <xdr:col>9</xdr:col>
      <xdr:colOff>196849</xdr:colOff>
      <xdr:row>3</xdr:row>
      <xdr:rowOff>23192</xdr:rowOff>
    </xdr:from>
    <xdr:to>
      <xdr:col>17</xdr:col>
      <xdr:colOff>267507</xdr:colOff>
      <xdr:row>17</xdr:row>
      <xdr:rowOff>172575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783B92-E9F2-4E52-BAAA-624BEAE60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3249" y="594692"/>
          <a:ext cx="4947458" cy="281638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304800</xdr:colOff>
      <xdr:row>22</xdr:row>
      <xdr:rowOff>114300</xdr:rowOff>
    </xdr:to>
    <xdr:sp macro="" textlink="">
      <xdr:nvSpPr>
        <xdr:cNvPr id="1026" name="AutoShape 2" descr="Critical values of t for two-tailed tests">
          <a:extLst>
            <a:ext uri="{FF2B5EF4-FFF2-40B4-BE49-F238E27FC236}">
              <a16:creationId xmlns:a16="http://schemas.microsoft.com/office/drawing/2014/main" id="{DE33D5BB-683C-92B5-E315-123A1C5FEE12}"/>
            </a:ext>
          </a:extLst>
        </xdr:cNvPr>
        <xdr:cNvSpPr>
          <a:spLocks noChangeAspect="1" noChangeArrowheads="1"/>
        </xdr:cNvSpPr>
      </xdr:nvSpPr>
      <xdr:spPr bwMode="auto">
        <a:xfrm>
          <a:off x="6667500" y="400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66675</xdr:colOff>
      <xdr:row>21</xdr:row>
      <xdr:rowOff>47625</xdr:rowOff>
    </xdr:from>
    <xdr:to>
      <xdr:col>7</xdr:col>
      <xdr:colOff>353140</xdr:colOff>
      <xdr:row>58</xdr:row>
      <xdr:rowOff>20030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28FBE7D-5973-9389-C914-7DC11D101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275" y="4048125"/>
          <a:ext cx="5125165" cy="7020905"/>
        </a:xfrm>
        <a:prstGeom prst="rect">
          <a:avLst/>
        </a:prstGeom>
      </xdr:spPr>
    </xdr:pic>
    <xdr:clientData/>
  </xdr:twoCellAnchor>
  <xdr:twoCellAnchor editAs="oneCell">
    <xdr:from>
      <xdr:col>7</xdr:col>
      <xdr:colOff>523875</xdr:colOff>
      <xdr:row>21</xdr:row>
      <xdr:rowOff>142875</xdr:rowOff>
    </xdr:from>
    <xdr:to>
      <xdr:col>16</xdr:col>
      <xdr:colOff>105482</xdr:colOff>
      <xdr:row>58</xdr:row>
      <xdr:rowOff>85725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1DC3A7-2315-932B-0427-B65EFCEE5A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3434"/>
        <a:stretch/>
      </xdr:blipFill>
      <xdr:spPr>
        <a:xfrm>
          <a:off x="5972175" y="4143375"/>
          <a:ext cx="5068007" cy="6991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pa.gov/sites/default/files/2016-03/documents/upper-conf-limit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C5752-1DA6-4D65-840A-6C96B7417602}">
  <sheetPr codeName="Sheet1"/>
  <dimension ref="B1:U38"/>
  <sheetViews>
    <sheetView zoomScale="120" zoomScaleNormal="120" workbookViewId="0">
      <selection activeCell="C4" sqref="C4:J9"/>
    </sheetView>
  </sheetViews>
  <sheetFormatPr defaultColWidth="9.140625" defaultRowHeight="15" x14ac:dyDescent="0.25"/>
  <cols>
    <col min="1" max="1" width="4" style="1" customWidth="1"/>
    <col min="2" max="2" width="18.7109375" style="1" bestFit="1" customWidth="1"/>
    <col min="3" max="10" width="6" style="1" bestFit="1" customWidth="1"/>
    <col min="11" max="11" width="18.5703125" style="1" bestFit="1" customWidth="1"/>
    <col min="12" max="13" width="6" style="1" bestFit="1" customWidth="1"/>
    <col min="14" max="15" width="4.85546875" style="1" bestFit="1" customWidth="1"/>
    <col min="16" max="16" width="8.85546875" style="1" bestFit="1" customWidth="1"/>
    <col min="17" max="17" width="7.28515625" style="1" bestFit="1" customWidth="1"/>
    <col min="18" max="18" width="26.140625" style="1" bestFit="1" customWidth="1"/>
    <col min="19" max="19" width="28" style="1" bestFit="1" customWidth="1"/>
    <col min="20" max="20" width="36.7109375" style="1" bestFit="1" customWidth="1"/>
    <col min="21" max="21" width="24" style="1" bestFit="1" customWidth="1"/>
    <col min="22" max="16384" width="9.140625" style="1"/>
  </cols>
  <sheetData>
    <row r="1" spans="2:21" x14ac:dyDescent="0.25">
      <c r="B1" s="15" t="s">
        <v>0</v>
      </c>
    </row>
    <row r="2" spans="2:21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S2" s="16" t="s">
        <v>1</v>
      </c>
      <c r="T2" s="2" t="s">
        <v>2</v>
      </c>
      <c r="U2" s="121" t="s">
        <v>3</v>
      </c>
    </row>
    <row r="3" spans="2:21" x14ac:dyDescent="0.25">
      <c r="B3" s="2" t="s">
        <v>4</v>
      </c>
      <c r="C3" s="117" t="s">
        <v>5</v>
      </c>
      <c r="D3" s="117"/>
      <c r="E3" s="117"/>
      <c r="F3" s="117"/>
      <c r="G3" s="117"/>
      <c r="H3" s="117"/>
      <c r="I3" s="117"/>
      <c r="J3" s="118"/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3" t="s">
        <v>11</v>
      </c>
      <c r="Q3" s="2" t="s">
        <v>12</v>
      </c>
      <c r="R3" s="2" t="s">
        <v>13</v>
      </c>
      <c r="S3" s="2" t="s">
        <v>6</v>
      </c>
      <c r="T3" s="2" t="s">
        <v>14</v>
      </c>
      <c r="U3" s="121"/>
    </row>
    <row r="4" spans="2:21" x14ac:dyDescent="0.25">
      <c r="B4" s="2" t="s">
        <v>15</v>
      </c>
      <c r="C4" s="5">
        <v>0.73</v>
      </c>
      <c r="D4" s="5">
        <v>0.21</v>
      </c>
      <c r="E4" s="5">
        <v>0.28000000000000003</v>
      </c>
      <c r="F4" s="5">
        <v>1.35</v>
      </c>
      <c r="G4" s="5">
        <v>0.55000000000000004</v>
      </c>
      <c r="H4" s="5">
        <v>1.18</v>
      </c>
      <c r="I4" s="5">
        <v>1.5</v>
      </c>
      <c r="J4" s="5">
        <v>1.74</v>
      </c>
      <c r="K4" s="5">
        <f>AVERAGE(C4:J4)</f>
        <v>0.9425</v>
      </c>
      <c r="L4" s="5">
        <f>STDEVA(C4:J4)</f>
        <v>0.57866225036717234</v>
      </c>
      <c r="M4" s="5">
        <f>100*L4/K4</f>
        <v>61.39652523789627</v>
      </c>
      <c r="N4" s="5">
        <v>8</v>
      </c>
      <c r="O4" s="5">
        <f>L4/SQRT(N4)</f>
        <v>0.20458800062564764</v>
      </c>
      <c r="P4" s="5">
        <f t="shared" ref="P4:P9" si="0">K4+Q4*L4/SQRT(N4)</f>
        <v>1.3301080488434929</v>
      </c>
      <c r="Q4" s="14">
        <f>TINV((1-0.95)*2,N4-1)</f>
        <v>1.8945786050900069</v>
      </c>
      <c r="R4" s="5">
        <f>K14</f>
        <v>44.60125</v>
      </c>
      <c r="S4" s="5">
        <f t="shared" ref="S4:S9" si="1">K4*100/R4</f>
        <v>2.1131694739497213</v>
      </c>
      <c r="T4" s="10">
        <f t="shared" ref="T4:T9" si="2">P4*100/R4</f>
        <v>2.982221459809967</v>
      </c>
      <c r="U4" s="2" t="s">
        <v>16</v>
      </c>
    </row>
    <row r="5" spans="2:21" x14ac:dyDescent="0.25">
      <c r="B5" s="2" t="s">
        <v>17</v>
      </c>
      <c r="C5" s="5">
        <v>0.34</v>
      </c>
      <c r="D5" s="5">
        <v>0.41</v>
      </c>
      <c r="E5" s="5">
        <v>0.37</v>
      </c>
      <c r="F5" s="5">
        <v>0.52</v>
      </c>
      <c r="G5" s="5">
        <v>0.32</v>
      </c>
      <c r="H5" s="5">
        <v>0.28000000000000003</v>
      </c>
      <c r="I5" s="5">
        <v>0.44</v>
      </c>
      <c r="J5" s="5">
        <v>0.49</v>
      </c>
      <c r="K5" s="5">
        <f t="shared" ref="K5:K9" si="3">AVERAGE(C5:J5)</f>
        <v>0.39624999999999999</v>
      </c>
      <c r="L5" s="5">
        <f t="shared" ref="L5:L9" si="4">STDEVA(C5:J5)</f>
        <v>8.3996173382227132E-2</v>
      </c>
      <c r="M5" s="5">
        <f t="shared" ref="M5:M9" si="5">100*L5/K5</f>
        <v>21.197772462391704</v>
      </c>
      <c r="N5" s="5">
        <v>8</v>
      </c>
      <c r="O5" s="5">
        <f t="shared" ref="O5:O9" si="6">L5/SQRT(N5)</f>
        <v>2.9697131896146891E-2</v>
      </c>
      <c r="P5" s="5">
        <f t="shared" si="0"/>
        <v>0.45251355072297594</v>
      </c>
      <c r="Q5" s="14">
        <f t="shared" ref="Q5:Q9" si="7">TINV((1-0.95)*2,N5-1)</f>
        <v>1.8945786050900069</v>
      </c>
      <c r="R5" s="5">
        <f t="shared" ref="R5:R9" si="8">K15</f>
        <v>50.010000000000005</v>
      </c>
      <c r="S5" s="5">
        <f t="shared" si="1"/>
        <v>0.79234153169366117</v>
      </c>
      <c r="T5" s="10">
        <f t="shared" si="2"/>
        <v>0.90484613221950783</v>
      </c>
      <c r="U5" s="2" t="s">
        <v>18</v>
      </c>
    </row>
    <row r="6" spans="2:21" x14ac:dyDescent="0.25">
      <c r="B6" s="2" t="s">
        <v>19</v>
      </c>
      <c r="C6" s="5">
        <v>0.33</v>
      </c>
      <c r="D6" s="5">
        <v>0.42</v>
      </c>
      <c r="E6" s="5">
        <v>0.22</v>
      </c>
      <c r="F6" s="5">
        <v>0.6</v>
      </c>
      <c r="G6" s="5">
        <v>0.39</v>
      </c>
      <c r="H6" s="5">
        <v>0.36</v>
      </c>
      <c r="I6" s="5">
        <v>0.51</v>
      </c>
      <c r="J6" s="5">
        <v>1.4</v>
      </c>
      <c r="K6" s="5">
        <f t="shared" si="3"/>
        <v>0.52875000000000005</v>
      </c>
      <c r="L6" s="5">
        <f t="shared" si="4"/>
        <v>0.3701133996107524</v>
      </c>
      <c r="M6" s="5">
        <f t="shared" si="5"/>
        <v>69.997806072955527</v>
      </c>
      <c r="N6" s="5">
        <v>8</v>
      </c>
      <c r="O6" s="5">
        <f t="shared" si="6"/>
        <v>0.13085484733638475</v>
      </c>
      <c r="P6" s="5">
        <f t="shared" si="0"/>
        <v>0.77666479413583367</v>
      </c>
      <c r="Q6" s="14">
        <f t="shared" si="7"/>
        <v>1.8945786050900069</v>
      </c>
      <c r="R6" s="5">
        <f t="shared" si="8"/>
        <v>65.746250000000003</v>
      </c>
      <c r="S6" s="5">
        <f t="shared" si="1"/>
        <v>0.80422837804437519</v>
      </c>
      <c r="T6" s="10">
        <f t="shared" si="2"/>
        <v>1.1813066055262977</v>
      </c>
      <c r="U6" s="2" t="s">
        <v>16</v>
      </c>
    </row>
    <row r="7" spans="2:21" x14ac:dyDescent="0.25">
      <c r="B7" s="2" t="s">
        <v>20</v>
      </c>
      <c r="C7" s="5">
        <v>0.91</v>
      </c>
      <c r="D7" s="5">
        <v>1.25</v>
      </c>
      <c r="E7" s="5">
        <v>0.27</v>
      </c>
      <c r="F7" s="5">
        <v>1.02</v>
      </c>
      <c r="G7" s="5">
        <v>0.8</v>
      </c>
      <c r="H7" s="5">
        <v>1.37</v>
      </c>
      <c r="I7" s="5">
        <v>1.18</v>
      </c>
      <c r="J7" s="5">
        <v>1.1299999999999999</v>
      </c>
      <c r="K7" s="5">
        <f t="shared" si="3"/>
        <v>0.99124999999999996</v>
      </c>
      <c r="L7" s="5">
        <f t="shared" si="4"/>
        <v>0.34423569583312286</v>
      </c>
      <c r="M7" s="5">
        <f t="shared" si="5"/>
        <v>34.727434636380615</v>
      </c>
      <c r="N7" s="5">
        <v>8</v>
      </c>
      <c r="O7" s="5">
        <f t="shared" si="6"/>
        <v>0.12170569742503545</v>
      </c>
      <c r="P7" s="5">
        <f t="shared" si="0"/>
        <v>1.22183101045903</v>
      </c>
      <c r="Q7" s="14">
        <f t="shared" si="7"/>
        <v>1.8945786050900069</v>
      </c>
      <c r="R7" s="5">
        <f t="shared" si="8"/>
        <v>25.435000000000002</v>
      </c>
      <c r="S7" s="5">
        <f t="shared" si="1"/>
        <v>3.8971889129152739</v>
      </c>
      <c r="T7" s="10">
        <f t="shared" si="2"/>
        <v>4.8037389835228224</v>
      </c>
      <c r="U7" s="2" t="s">
        <v>16</v>
      </c>
    </row>
    <row r="8" spans="2:21" x14ac:dyDescent="0.25">
      <c r="B8" s="2" t="s">
        <v>21</v>
      </c>
      <c r="C8" s="5">
        <v>0.18</v>
      </c>
      <c r="D8" s="5">
        <v>0.25</v>
      </c>
      <c r="E8" s="5">
        <v>0.77</v>
      </c>
      <c r="F8" s="5">
        <v>0.64</v>
      </c>
      <c r="G8" s="5">
        <v>0.78</v>
      </c>
      <c r="H8" s="5">
        <v>0.73</v>
      </c>
      <c r="I8" s="5">
        <v>1.04</v>
      </c>
      <c r="J8" s="5">
        <v>1.06</v>
      </c>
      <c r="K8" s="5">
        <f>AVERAGE(C8:J8)</f>
        <v>0.68125000000000013</v>
      </c>
      <c r="L8" s="5">
        <f t="shared" si="4"/>
        <v>0.3231734386186017</v>
      </c>
      <c r="M8" s="5">
        <f t="shared" si="5"/>
        <v>47.438302916491992</v>
      </c>
      <c r="N8" s="5">
        <v>8</v>
      </c>
      <c r="O8" s="5">
        <f t="shared" si="6"/>
        <v>0.11425906497329387</v>
      </c>
      <c r="P8" s="5">
        <f t="shared" si="0"/>
        <v>0.8977227799359917</v>
      </c>
      <c r="Q8" s="14">
        <f t="shared" si="7"/>
        <v>1.8945786050900069</v>
      </c>
      <c r="R8" s="5">
        <f t="shared" si="8"/>
        <v>26.044999999999998</v>
      </c>
      <c r="S8" s="5">
        <f t="shared" si="1"/>
        <v>2.6156651948550591</v>
      </c>
      <c r="T8" s="10">
        <f t="shared" si="2"/>
        <v>3.4468142827260198</v>
      </c>
      <c r="U8" s="2" t="s">
        <v>16</v>
      </c>
    </row>
    <row r="9" spans="2:21" x14ac:dyDescent="0.25">
      <c r="B9" s="2" t="s">
        <v>22</v>
      </c>
      <c r="C9" s="5">
        <v>0.66</v>
      </c>
      <c r="D9" s="5">
        <v>1.89</v>
      </c>
      <c r="E9" s="5">
        <v>1.34</v>
      </c>
      <c r="F9" s="5">
        <v>0.97</v>
      </c>
      <c r="G9" s="5">
        <v>0.56000000000000005</v>
      </c>
      <c r="H9" s="5">
        <v>1.9</v>
      </c>
      <c r="I9" s="5">
        <v>0.82</v>
      </c>
      <c r="J9" s="5">
        <v>1.06</v>
      </c>
      <c r="K9" s="5">
        <f t="shared" si="3"/>
        <v>1.1500000000000001</v>
      </c>
      <c r="L9" s="5">
        <f t="shared" si="4"/>
        <v>0.51876226319411989</v>
      </c>
      <c r="M9" s="5">
        <f t="shared" si="5"/>
        <v>45.109762016879984</v>
      </c>
      <c r="N9" s="5">
        <v>8</v>
      </c>
      <c r="O9" s="5">
        <f t="shared" si="6"/>
        <v>0.18341015706412134</v>
      </c>
      <c r="P9" s="5">
        <f t="shared" si="0"/>
        <v>1.4974849595298823</v>
      </c>
      <c r="Q9" s="14">
        <f t="shared" si="7"/>
        <v>1.8945786050900069</v>
      </c>
      <c r="R9" s="5">
        <f t="shared" si="8"/>
        <v>38.056249999999999</v>
      </c>
      <c r="S9" s="5">
        <f t="shared" si="1"/>
        <v>3.0218426671046155</v>
      </c>
      <c r="T9" s="10">
        <f t="shared" si="2"/>
        <v>3.9349251687433271</v>
      </c>
      <c r="U9" s="2" t="s">
        <v>16</v>
      </c>
    </row>
    <row r="10" spans="2:21" x14ac:dyDescent="0.25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  <c r="R10" s="6"/>
      <c r="S10" s="6"/>
      <c r="T10" s="6"/>
    </row>
    <row r="11" spans="2:21" x14ac:dyDescent="0.25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  <c r="R11" s="6"/>
      <c r="S11" s="6"/>
      <c r="T11" s="6"/>
    </row>
    <row r="12" spans="2:21" x14ac:dyDescent="0.25">
      <c r="K12" s="6"/>
      <c r="L12" s="6"/>
      <c r="M12" s="6"/>
      <c r="N12" s="6"/>
      <c r="O12" s="6"/>
      <c r="P12" s="6"/>
      <c r="Q12" s="119" t="s">
        <v>23</v>
      </c>
      <c r="R12" s="120"/>
      <c r="S12" s="6"/>
      <c r="T12" s="6"/>
    </row>
    <row r="13" spans="2:21" x14ac:dyDescent="0.25">
      <c r="B13" s="2" t="s">
        <v>4</v>
      </c>
      <c r="C13" s="117" t="s">
        <v>24</v>
      </c>
      <c r="D13" s="117"/>
      <c r="E13" s="117"/>
      <c r="F13" s="117"/>
      <c r="G13" s="117"/>
      <c r="H13" s="117"/>
      <c r="I13" s="117"/>
      <c r="J13" s="118"/>
      <c r="K13" s="2" t="s">
        <v>25</v>
      </c>
      <c r="L13" s="2" t="s">
        <v>7</v>
      </c>
      <c r="M13" s="2" t="s">
        <v>8</v>
      </c>
      <c r="N13" s="2" t="s">
        <v>9</v>
      </c>
      <c r="O13" s="2" t="s">
        <v>10</v>
      </c>
      <c r="P13" s="6"/>
      <c r="Q13" s="13"/>
      <c r="R13" s="2" t="s">
        <v>26</v>
      </c>
      <c r="S13" s="6"/>
      <c r="T13" s="6"/>
    </row>
    <row r="14" spans="2:21" x14ac:dyDescent="0.25">
      <c r="B14" s="2" t="s">
        <v>15</v>
      </c>
      <c r="C14" s="5">
        <v>46.88</v>
      </c>
      <c r="D14" s="5">
        <v>28.87</v>
      </c>
      <c r="E14" s="5">
        <v>28.69</v>
      </c>
      <c r="F14" s="5">
        <v>61.5</v>
      </c>
      <c r="G14" s="5">
        <v>32.47</v>
      </c>
      <c r="H14" s="5">
        <v>49.01</v>
      </c>
      <c r="I14" s="5">
        <v>53.44</v>
      </c>
      <c r="J14" s="5">
        <v>55.95</v>
      </c>
      <c r="K14" s="5">
        <f>AVERAGE(C14:J14)</f>
        <v>44.60125</v>
      </c>
      <c r="L14" s="5">
        <f>STDEVA(C14:J14)</f>
        <v>12.900290625186916</v>
      </c>
      <c r="M14" s="5">
        <f>100*L14/K14</f>
        <v>28.923607802890984</v>
      </c>
      <c r="N14" s="5">
        <v>8</v>
      </c>
      <c r="O14" s="5">
        <f>L14/SQRT(N14)</f>
        <v>4.5609414901734571</v>
      </c>
      <c r="P14" s="6"/>
      <c r="Q14" s="13"/>
      <c r="R14" s="2" t="s">
        <v>27</v>
      </c>
      <c r="S14" s="6"/>
      <c r="T14" s="6"/>
    </row>
    <row r="15" spans="2:21" x14ac:dyDescent="0.25">
      <c r="B15" s="2" t="s">
        <v>17</v>
      </c>
      <c r="C15" s="5">
        <v>35.19</v>
      </c>
      <c r="D15" s="5">
        <v>56.52</v>
      </c>
      <c r="E15" s="5">
        <v>51.76</v>
      </c>
      <c r="F15" s="5">
        <v>50.33</v>
      </c>
      <c r="G15" s="5">
        <v>52.5</v>
      </c>
      <c r="H15" s="5">
        <v>56.68</v>
      </c>
      <c r="I15" s="5">
        <v>56.82</v>
      </c>
      <c r="J15" s="5">
        <v>40.28</v>
      </c>
      <c r="K15" s="5">
        <f t="shared" ref="K15:K17" si="9">AVERAGE(C15:J15)</f>
        <v>50.010000000000005</v>
      </c>
      <c r="L15" s="5">
        <f t="shared" ref="L15:L19" si="10">STDEVA(C15:J15)</f>
        <v>8.0792096501717161</v>
      </c>
      <c r="M15" s="5">
        <f t="shared" ref="M15:M19" si="11">100*L15/K15</f>
        <v>16.155188262690892</v>
      </c>
      <c r="N15" s="5">
        <v>8</v>
      </c>
      <c r="O15" s="5">
        <f t="shared" ref="O15:O19" si="12">L15/SQRT(N15)</f>
        <v>2.8564319651321073</v>
      </c>
      <c r="P15" s="6"/>
      <c r="Q15" s="7"/>
      <c r="S15" s="6"/>
      <c r="T15" s="6"/>
    </row>
    <row r="16" spans="2:21" x14ac:dyDescent="0.25">
      <c r="B16" s="2" t="s">
        <v>19</v>
      </c>
      <c r="C16" s="5">
        <v>59.23</v>
      </c>
      <c r="D16" s="5">
        <v>71.650000000000006</v>
      </c>
      <c r="E16" s="5">
        <v>64.64</v>
      </c>
      <c r="F16" s="5">
        <v>70.11</v>
      </c>
      <c r="G16" s="5">
        <v>57.53</v>
      </c>
      <c r="H16" s="5">
        <v>67.599999999999994</v>
      </c>
      <c r="I16" s="5">
        <v>74.63</v>
      </c>
      <c r="J16" s="5">
        <v>60.58</v>
      </c>
      <c r="K16" s="5">
        <f t="shared" si="9"/>
        <v>65.746250000000003</v>
      </c>
      <c r="L16" s="5">
        <f t="shared" si="10"/>
        <v>6.2579799056884164</v>
      </c>
      <c r="M16" s="5">
        <f t="shared" si="11"/>
        <v>9.5183830342999283</v>
      </c>
      <c r="N16" s="5">
        <v>8</v>
      </c>
      <c r="O16" s="5">
        <f t="shared" si="12"/>
        <v>2.2125300139207149</v>
      </c>
      <c r="P16" s="6"/>
      <c r="Q16" s="7"/>
      <c r="S16" s="6"/>
      <c r="T16" s="6"/>
    </row>
    <row r="17" spans="2:20" x14ac:dyDescent="0.25">
      <c r="B17" s="2" t="s">
        <v>20</v>
      </c>
      <c r="C17" s="5">
        <v>23.73</v>
      </c>
      <c r="D17" s="5">
        <v>31.3</v>
      </c>
      <c r="E17" s="5">
        <v>10.93</v>
      </c>
      <c r="F17" s="5">
        <v>24.23</v>
      </c>
      <c r="G17" s="5">
        <v>21.87</v>
      </c>
      <c r="H17" s="5">
        <v>30.46</v>
      </c>
      <c r="I17" s="5">
        <v>29.78</v>
      </c>
      <c r="J17" s="5">
        <v>31.18</v>
      </c>
      <c r="K17" s="5">
        <f t="shared" si="9"/>
        <v>25.435000000000002</v>
      </c>
      <c r="L17" s="5">
        <f t="shared" si="10"/>
        <v>6.9590249727550564</v>
      </c>
      <c r="M17" s="5">
        <f t="shared" si="11"/>
        <v>27.360035277196996</v>
      </c>
      <c r="N17" s="5">
        <v>8</v>
      </c>
      <c r="O17" s="5">
        <f t="shared" si="12"/>
        <v>2.4603868743408146</v>
      </c>
      <c r="P17" s="6"/>
      <c r="Q17" s="7"/>
      <c r="S17" s="6"/>
      <c r="T17" s="6"/>
    </row>
    <row r="18" spans="2:20" x14ac:dyDescent="0.25">
      <c r="B18" s="2" t="s">
        <v>21</v>
      </c>
      <c r="C18" s="5">
        <v>12.41</v>
      </c>
      <c r="D18" s="5">
        <v>9.0399999999999991</v>
      </c>
      <c r="E18" s="5">
        <v>24.63</v>
      </c>
      <c r="F18" s="5">
        <v>33.700000000000003</v>
      </c>
      <c r="G18" s="5">
        <v>37.76</v>
      </c>
      <c r="H18" s="5">
        <v>22.04</v>
      </c>
      <c r="I18" s="5">
        <v>41.04</v>
      </c>
      <c r="J18" s="5">
        <v>27.74</v>
      </c>
      <c r="K18" s="5">
        <f>AVERAGE(C18:J18)</f>
        <v>26.044999999999998</v>
      </c>
      <c r="L18" s="5">
        <f t="shared" si="10"/>
        <v>11.443580858155499</v>
      </c>
      <c r="M18" s="5">
        <f t="shared" si="11"/>
        <v>43.93772646632943</v>
      </c>
      <c r="N18" s="5">
        <v>8</v>
      </c>
      <c r="O18" s="5">
        <f t="shared" si="12"/>
        <v>4.0459168129291623</v>
      </c>
      <c r="P18" s="6"/>
      <c r="Q18" s="7"/>
      <c r="S18" s="6"/>
      <c r="T18" s="6"/>
    </row>
    <row r="19" spans="2:20" x14ac:dyDescent="0.25">
      <c r="B19" s="2" t="s">
        <v>22</v>
      </c>
      <c r="C19" s="5">
        <v>41.28</v>
      </c>
      <c r="D19" s="5">
        <v>41.05</v>
      </c>
      <c r="E19" s="5">
        <v>44.8</v>
      </c>
      <c r="F19" s="5">
        <v>37.880000000000003</v>
      </c>
      <c r="G19" s="5">
        <v>14.58</v>
      </c>
      <c r="H19" s="5">
        <v>38.79</v>
      </c>
      <c r="I19" s="5">
        <v>37.450000000000003</v>
      </c>
      <c r="J19" s="5">
        <v>48.62</v>
      </c>
      <c r="K19" s="5">
        <f t="shared" ref="K19" si="13">AVERAGE(C19:J19)</f>
        <v>38.056249999999999</v>
      </c>
      <c r="L19" s="5">
        <f t="shared" si="10"/>
        <v>10.201522207844429</v>
      </c>
      <c r="M19" s="5">
        <f t="shared" si="11"/>
        <v>26.806430501808322</v>
      </c>
      <c r="N19" s="5">
        <v>8</v>
      </c>
      <c r="O19" s="5">
        <f t="shared" si="12"/>
        <v>3.6067827657959777</v>
      </c>
      <c r="P19" s="6"/>
      <c r="Q19" s="7"/>
      <c r="S19" s="6"/>
      <c r="T19" s="6"/>
    </row>
    <row r="20" spans="2:20" x14ac:dyDescent="0.25">
      <c r="P20" s="6"/>
      <c r="Q20" s="7"/>
      <c r="S20" s="6"/>
      <c r="T20" s="8"/>
    </row>
    <row r="21" spans="2:20" x14ac:dyDescent="0.25">
      <c r="P21" s="6"/>
      <c r="Q21" s="7"/>
      <c r="S21" s="6"/>
      <c r="T21" s="8"/>
    </row>
    <row r="22" spans="2:20" x14ac:dyDescent="0.25">
      <c r="K22" s="9"/>
      <c r="S22" s="6"/>
    </row>
    <row r="23" spans="2:20" x14ac:dyDescent="0.25">
      <c r="K23" s="9"/>
      <c r="S23" s="6"/>
    </row>
    <row r="24" spans="2:20" x14ac:dyDescent="0.25">
      <c r="K24" s="9"/>
      <c r="S24" s="6"/>
    </row>
    <row r="25" spans="2:20" x14ac:dyDescent="0.25">
      <c r="K25" s="9"/>
    </row>
    <row r="26" spans="2:20" x14ac:dyDescent="0.25">
      <c r="K26" s="9"/>
    </row>
    <row r="27" spans="2:20" x14ac:dyDescent="0.25">
      <c r="K27" s="9"/>
    </row>
    <row r="31" spans="2:20" x14ac:dyDescent="0.25">
      <c r="B31" s="4"/>
    </row>
    <row r="36" spans="2:8" x14ac:dyDescent="0.25">
      <c r="C36" s="11"/>
      <c r="D36" s="11"/>
      <c r="E36" s="11"/>
      <c r="F36" s="11"/>
      <c r="G36" s="11"/>
      <c r="H36" s="11"/>
    </row>
    <row r="38" spans="2:8" x14ac:dyDescent="0.25">
      <c r="B38"/>
      <c r="C38"/>
    </row>
  </sheetData>
  <mergeCells count="4">
    <mergeCell ref="C3:J3"/>
    <mergeCell ref="C13:J13"/>
    <mergeCell ref="Q12:R12"/>
    <mergeCell ref="U2:U3"/>
  </mergeCells>
  <conditionalFormatting sqref="K14:K19">
    <cfRule type="cellIs" dxfId="8" priority="5" operator="lessThan">
      <formula>80</formula>
    </cfRule>
  </conditionalFormatting>
  <conditionalFormatting sqref="M4:M9">
    <cfRule type="cellIs" dxfId="7" priority="6" operator="greaterThan">
      <formula>25</formula>
    </cfRule>
  </conditionalFormatting>
  <conditionalFormatting sqref="M14:M19">
    <cfRule type="cellIs" dxfId="6" priority="4" operator="greaterThan">
      <formula>25</formula>
    </cfRule>
  </conditionalFormatting>
  <conditionalFormatting sqref="U4:U9">
    <cfRule type="cellIs" dxfId="5" priority="1" operator="equal">
      <formula>"Medium"</formula>
    </cfRule>
    <cfRule type="cellIs" dxfId="4" priority="2" operator="equal">
      <formula>"Uninformative"</formula>
    </cfRule>
    <cfRule type="containsText" dxfId="3" priority="3" operator="containsText" text="Uniformative">
      <formula>NOT(ISERROR(SEARCH("Uniformative",U4)))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7C804-AAD8-4E1F-B990-AB1E4B61317D}">
  <dimension ref="B3:K22"/>
  <sheetViews>
    <sheetView showGridLines="0" workbookViewId="0">
      <selection activeCell="B3" sqref="B3:K3"/>
    </sheetView>
  </sheetViews>
  <sheetFormatPr defaultRowHeight="15" x14ac:dyDescent="0.25"/>
  <cols>
    <col min="11" max="11" width="7.85546875" customWidth="1"/>
  </cols>
  <sheetData>
    <row r="3" spans="2:11" ht="20.25" x14ac:dyDescent="0.3">
      <c r="B3" s="123" t="s">
        <v>78</v>
      </c>
      <c r="C3" s="123"/>
      <c r="D3" s="123"/>
      <c r="E3" s="123"/>
      <c r="F3" s="123"/>
      <c r="G3" s="123"/>
      <c r="H3" s="123"/>
      <c r="I3" s="123"/>
      <c r="J3" s="123"/>
      <c r="K3" s="123"/>
    </row>
    <row r="4" spans="2:11" x14ac:dyDescent="0.25"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2:11" ht="18.75" x14ac:dyDescent="0.3">
      <c r="B5" s="122" t="s">
        <v>68</v>
      </c>
      <c r="C5" s="122"/>
      <c r="D5" s="122"/>
      <c r="E5" s="122"/>
      <c r="F5" s="122"/>
      <c r="G5" s="122"/>
      <c r="H5" s="122"/>
      <c r="I5" s="122"/>
      <c r="J5" s="122"/>
      <c r="K5" s="122"/>
    </row>
    <row r="6" spans="2:11" x14ac:dyDescent="0.25"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2:11" x14ac:dyDescent="0.25"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8" spans="2:11" x14ac:dyDescent="0.25"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2:11" x14ac:dyDescent="0.25">
      <c r="B9" s="104"/>
      <c r="C9" s="104"/>
      <c r="D9" s="104"/>
      <c r="E9" s="104"/>
      <c r="F9" s="104"/>
      <c r="G9" s="104"/>
      <c r="H9" s="104"/>
      <c r="I9" s="104"/>
      <c r="J9" s="104"/>
      <c r="K9" s="104"/>
    </row>
    <row r="10" spans="2:11" x14ac:dyDescent="0.25">
      <c r="B10" s="104"/>
      <c r="C10" s="104"/>
      <c r="D10" s="104"/>
      <c r="E10" s="104"/>
      <c r="F10" s="104"/>
      <c r="G10" s="104"/>
      <c r="H10" s="104"/>
      <c r="I10" s="104"/>
      <c r="J10" s="104"/>
      <c r="K10" s="104"/>
    </row>
    <row r="11" spans="2:11" x14ac:dyDescent="0.25">
      <c r="B11" s="104"/>
      <c r="C11" s="104"/>
      <c r="D11" s="104"/>
      <c r="E11" s="104"/>
      <c r="F11" s="104"/>
      <c r="G11" s="104"/>
      <c r="H11" s="104"/>
      <c r="I11" s="104"/>
      <c r="J11" s="104"/>
      <c r="K11" s="104"/>
    </row>
    <row r="12" spans="2:11" x14ac:dyDescent="0.25">
      <c r="B12" s="104"/>
      <c r="C12" s="104"/>
      <c r="D12" s="104"/>
      <c r="E12" s="104"/>
      <c r="F12" s="104"/>
      <c r="G12" s="104"/>
      <c r="H12" s="104"/>
      <c r="I12" s="104"/>
      <c r="J12" s="104"/>
      <c r="K12" s="104"/>
    </row>
    <row r="13" spans="2:11" x14ac:dyDescent="0.25">
      <c r="B13" s="104"/>
      <c r="C13" s="104"/>
      <c r="D13" s="104"/>
      <c r="E13" s="104"/>
      <c r="F13" s="104"/>
      <c r="G13" s="104"/>
      <c r="H13" s="104"/>
      <c r="I13" s="104"/>
      <c r="J13" s="104"/>
      <c r="K13" s="104"/>
    </row>
    <row r="14" spans="2:11" x14ac:dyDescent="0.25">
      <c r="B14" s="104"/>
      <c r="C14" s="104"/>
      <c r="D14" s="104"/>
      <c r="E14" s="104"/>
      <c r="F14" s="104"/>
      <c r="G14" s="104"/>
      <c r="H14" s="104"/>
      <c r="I14" s="104"/>
      <c r="J14" s="104"/>
      <c r="K14" s="104"/>
    </row>
    <row r="15" spans="2:11" x14ac:dyDescent="0.25">
      <c r="B15" s="104"/>
      <c r="C15" s="104"/>
      <c r="D15" s="104"/>
      <c r="E15" s="104"/>
      <c r="F15" s="104"/>
      <c r="G15" s="104"/>
      <c r="H15" s="104"/>
      <c r="I15" s="104"/>
      <c r="J15" s="104"/>
      <c r="K15" s="104"/>
    </row>
    <row r="16" spans="2:11" x14ac:dyDescent="0.25">
      <c r="B16" s="104"/>
      <c r="C16" s="104"/>
      <c r="D16" s="104"/>
      <c r="E16" s="104"/>
      <c r="F16" s="104"/>
      <c r="G16" s="104"/>
      <c r="H16" s="104"/>
      <c r="I16" s="104"/>
      <c r="J16" s="104"/>
      <c r="K16" s="104"/>
    </row>
    <row r="17" spans="2:11" x14ac:dyDescent="0.25"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2:11" x14ac:dyDescent="0.25">
      <c r="B18" s="104"/>
      <c r="C18" s="104"/>
      <c r="D18" s="104"/>
      <c r="E18" s="104"/>
      <c r="F18" s="104"/>
      <c r="G18" s="104"/>
      <c r="H18" s="104"/>
      <c r="I18" s="104"/>
      <c r="J18" s="104"/>
      <c r="K18" s="104"/>
    </row>
    <row r="19" spans="2:11" x14ac:dyDescent="0.25">
      <c r="B19" s="104"/>
      <c r="C19" s="104"/>
      <c r="D19" s="104"/>
      <c r="E19" s="104"/>
      <c r="F19" s="104"/>
      <c r="G19" s="104"/>
      <c r="H19" s="104"/>
      <c r="I19" s="104"/>
      <c r="J19" s="104"/>
      <c r="K19" s="104"/>
    </row>
    <row r="20" spans="2:11" x14ac:dyDescent="0.25">
      <c r="B20" s="104"/>
      <c r="C20" s="104"/>
      <c r="D20" s="104"/>
      <c r="E20" s="104"/>
      <c r="F20" s="104"/>
      <c r="G20" s="104"/>
      <c r="H20" s="104"/>
      <c r="I20" s="104"/>
      <c r="J20" s="104"/>
      <c r="K20" s="104"/>
    </row>
    <row r="21" spans="2:11" x14ac:dyDescent="0.25">
      <c r="B21" s="104"/>
      <c r="C21" s="104"/>
      <c r="D21" s="104"/>
      <c r="E21" s="104"/>
      <c r="F21" s="104"/>
      <c r="G21" s="104"/>
      <c r="H21" s="104"/>
      <c r="I21" s="104"/>
      <c r="J21" s="104"/>
      <c r="K21" s="104"/>
    </row>
    <row r="22" spans="2:11" ht="18.75" x14ac:dyDescent="0.3">
      <c r="B22" s="124" t="s">
        <v>77</v>
      </c>
      <c r="C22" s="124"/>
      <c r="D22" s="124"/>
      <c r="E22" s="124"/>
      <c r="F22" s="124"/>
      <c r="G22" s="124"/>
      <c r="H22" s="124"/>
      <c r="I22" s="124"/>
      <c r="J22" s="124"/>
      <c r="K22" s="124"/>
    </row>
  </sheetData>
  <sheetProtection sheet="1" objects="1" scenarios="1"/>
  <mergeCells count="3">
    <mergeCell ref="B5:K5"/>
    <mergeCell ref="B3:K3"/>
    <mergeCell ref="B22:K22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9218" r:id="rId3">
          <objectPr defaultSize="0" autoPict="0" r:id="rId4">
            <anchor moveWithCells="1" sizeWithCells="1">
              <from>
                <xdr:col>3</xdr:col>
                <xdr:colOff>447675</xdr:colOff>
                <xdr:row>5</xdr:row>
                <xdr:rowOff>76200</xdr:rowOff>
              </from>
              <to>
                <xdr:col>8</xdr:col>
                <xdr:colOff>142875</xdr:colOff>
                <xdr:row>19</xdr:row>
                <xdr:rowOff>152400</xdr:rowOff>
              </to>
            </anchor>
          </objectPr>
        </oleObject>
      </mc:Choice>
      <mc:Fallback>
        <oleObject progId="PBrush" shapeId="9218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7DE80-FFFF-4A9B-AE94-7785F39FF368}">
  <sheetPr>
    <tabColor theme="9" tint="-0.249977111117893"/>
  </sheetPr>
  <dimension ref="A2:XFC39"/>
  <sheetViews>
    <sheetView showGridLines="0" topLeftCell="F1" zoomScaleNormal="100" workbookViewId="0">
      <selection activeCell="I13" sqref="I13"/>
    </sheetView>
  </sheetViews>
  <sheetFormatPr defaultColWidth="0" defaultRowHeight="12.75" x14ac:dyDescent="0.2"/>
  <cols>
    <col min="1" max="1" width="2" style="32" customWidth="1"/>
    <col min="2" max="2" width="18.85546875" style="32" customWidth="1"/>
    <col min="3" max="4" width="9.28515625" style="32" bestFit="1" customWidth="1"/>
    <col min="5" max="5" width="6.140625" style="32" bestFit="1" customWidth="1"/>
    <col min="6" max="6" width="12.7109375" style="32" bestFit="1" customWidth="1"/>
    <col min="7" max="7" width="12.5703125" style="32" bestFit="1" customWidth="1"/>
    <col min="8" max="8" width="8" style="32" bestFit="1" customWidth="1"/>
    <col min="9" max="9" width="9.28515625" style="32" bestFit="1" customWidth="1"/>
    <col min="10" max="10" width="8.7109375" style="32" customWidth="1"/>
    <col min="11" max="11" width="18.85546875" style="32" bestFit="1" customWidth="1"/>
    <col min="12" max="12" width="9.5703125" style="32" customWidth="1"/>
    <col min="13" max="13" width="8.5703125" style="32" customWidth="1"/>
    <col min="14" max="14" width="13.42578125" style="32" customWidth="1"/>
    <col min="15" max="15" width="5" style="32" bestFit="1" customWidth="1"/>
    <col min="16" max="16" width="13.7109375" style="32" customWidth="1"/>
    <col min="17" max="17" width="23.85546875" style="32" customWidth="1"/>
    <col min="18" max="18" width="19.7109375" style="32" customWidth="1"/>
    <col min="19" max="20" width="16.42578125" style="32" hidden="1"/>
    <col min="21" max="21" width="14.5703125" style="32" hidden="1"/>
    <col min="22" max="22" width="14.28515625" style="32" hidden="1"/>
    <col min="23" max="16383" width="9.140625" style="32" hidden="1"/>
    <col min="16384" max="16384" width="0.140625" style="32" hidden="1"/>
  </cols>
  <sheetData>
    <row r="2" spans="2:202 16379:16379" x14ac:dyDescent="0.2">
      <c r="B2" s="61" t="s">
        <v>0</v>
      </c>
      <c r="Q2" s="34"/>
      <c r="R2" s="34"/>
      <c r="S2" s="128"/>
      <c r="T2" s="128"/>
      <c r="U2" s="128"/>
    </row>
    <row r="3" spans="2:202 16379:16379" ht="36" customHeight="1" x14ac:dyDescent="0.2">
      <c r="B3" s="134" t="s">
        <v>28</v>
      </c>
      <c r="C3" s="131"/>
      <c r="D3" s="131"/>
      <c r="E3" s="131"/>
      <c r="F3" s="131"/>
      <c r="G3" s="131"/>
      <c r="H3" s="131"/>
      <c r="I3" s="131"/>
      <c r="J3" s="132"/>
      <c r="K3" s="33"/>
      <c r="L3" s="33"/>
      <c r="M3" s="33"/>
      <c r="N3" s="33"/>
      <c r="O3" s="33"/>
      <c r="P3" s="34"/>
      <c r="Q3" s="88" t="s">
        <v>29</v>
      </c>
      <c r="R3" s="106"/>
      <c r="S3" s="130"/>
      <c r="T3" s="130"/>
      <c r="U3" s="130"/>
      <c r="V3" s="130"/>
    </row>
    <row r="4" spans="2:202 16379:16379" x14ac:dyDescent="0.2">
      <c r="B4" s="87" t="s">
        <v>4</v>
      </c>
      <c r="C4" s="131" t="s">
        <v>30</v>
      </c>
      <c r="D4" s="131"/>
      <c r="E4" s="131"/>
      <c r="F4" s="131"/>
      <c r="G4" s="131"/>
      <c r="H4" s="131"/>
      <c r="I4" s="131"/>
      <c r="J4" s="132"/>
      <c r="K4" s="87" t="s">
        <v>6</v>
      </c>
      <c r="L4" s="87" t="s">
        <v>7</v>
      </c>
      <c r="M4" s="87" t="s">
        <v>8</v>
      </c>
      <c r="N4" s="87" t="s">
        <v>9</v>
      </c>
      <c r="O4" s="87" t="s">
        <v>10</v>
      </c>
      <c r="P4" s="87" t="s">
        <v>25</v>
      </c>
      <c r="Q4" s="60" t="s">
        <v>31</v>
      </c>
      <c r="R4" s="107"/>
      <c r="S4" s="107"/>
      <c r="T4" s="107"/>
      <c r="U4" s="107"/>
      <c r="V4" s="130"/>
    </row>
    <row r="5" spans="2:202 16379:16379" x14ac:dyDescent="0.2">
      <c r="B5" s="62" t="s">
        <v>15</v>
      </c>
      <c r="C5" s="63">
        <v>0.97</v>
      </c>
      <c r="D5" s="63">
        <v>0.28000000000000003</v>
      </c>
      <c r="E5" s="63">
        <v>0.53</v>
      </c>
      <c r="F5" s="63">
        <v>1.63</v>
      </c>
      <c r="G5" s="63">
        <v>0.72</v>
      </c>
      <c r="H5" s="63">
        <v>1.42</v>
      </c>
      <c r="I5" s="63">
        <v>1.75</v>
      </c>
      <c r="J5" s="63">
        <v>2.11</v>
      </c>
      <c r="K5" s="80">
        <f>AVERAGE(C5:J5)</f>
        <v>1.17625</v>
      </c>
      <c r="L5" s="63">
        <f>STDEVA(C5:J5)</f>
        <v>0.64785222080347904</v>
      </c>
      <c r="M5" s="63">
        <f>100*L5/K5</f>
        <v>55.077765849392485</v>
      </c>
      <c r="N5" s="63">
        <v>8</v>
      </c>
      <c r="O5" s="63">
        <f>L5/SQRT(N5)</f>
        <v>0.22905034926845225</v>
      </c>
      <c r="P5" s="75">
        <f t="shared" ref="P5:P10" si="0">K12</f>
        <v>44.60125</v>
      </c>
      <c r="Q5" s="80">
        <f>K5+(0.84*(L5))</f>
        <v>1.7204458654749224</v>
      </c>
      <c r="R5" s="86"/>
      <c r="S5" s="86"/>
      <c r="T5" s="86"/>
      <c r="U5" s="86"/>
      <c r="W5" s="108"/>
    </row>
    <row r="6" spans="2:202 16379:16379" x14ac:dyDescent="0.2">
      <c r="B6" s="62" t="s">
        <v>17</v>
      </c>
      <c r="C6" s="63">
        <v>0.4</v>
      </c>
      <c r="D6" s="63">
        <v>0.46</v>
      </c>
      <c r="E6" s="63">
        <v>0.43</v>
      </c>
      <c r="F6" s="63">
        <v>0.53</v>
      </c>
      <c r="G6" s="63">
        <v>0.34</v>
      </c>
      <c r="H6" s="63">
        <v>0.3</v>
      </c>
      <c r="I6" s="63">
        <v>0.48</v>
      </c>
      <c r="J6" s="63">
        <v>0.52</v>
      </c>
      <c r="K6" s="80">
        <f t="shared" ref="K6:K10" si="1">AVERAGE(C6:J6)</f>
        <v>0.4325</v>
      </c>
      <c r="L6" s="63">
        <f>STDEVA(C6:J6)</f>
        <v>8.2245277762833982E-2</v>
      </c>
      <c r="M6" s="63">
        <f t="shared" ref="M6:M10" si="2">100*L6/K6</f>
        <v>19.016249193718842</v>
      </c>
      <c r="N6" s="63">
        <v>8</v>
      </c>
      <c r="O6" s="63">
        <f t="shared" ref="O6:O10" si="3">L6/SQRT(N6)</f>
        <v>2.9078096813335532E-2</v>
      </c>
      <c r="P6" s="75">
        <f t="shared" si="0"/>
        <v>50.010000000000005</v>
      </c>
      <c r="Q6" s="80">
        <f>K6+(0.84*(L6))</f>
        <v>0.50158603332078056</v>
      </c>
      <c r="R6" s="86"/>
      <c r="S6" s="86"/>
      <c r="T6" s="86"/>
      <c r="U6" s="86"/>
      <c r="W6" s="108"/>
    </row>
    <row r="7" spans="2:202 16379:16379" s="55" customFormat="1" ht="13.5" thickBot="1" x14ac:dyDescent="0.25">
      <c r="B7" s="64" t="s">
        <v>19</v>
      </c>
      <c r="C7" s="65">
        <v>0.46</v>
      </c>
      <c r="D7" s="65">
        <v>0.55000000000000004</v>
      </c>
      <c r="E7" s="65">
        <v>0.28000000000000003</v>
      </c>
      <c r="F7" s="65">
        <v>0.81</v>
      </c>
      <c r="G7" s="65">
        <v>0.61</v>
      </c>
      <c r="H7" s="65">
        <v>0.75</v>
      </c>
      <c r="I7" s="65">
        <v>0.75</v>
      </c>
      <c r="J7" s="66">
        <v>1.45</v>
      </c>
      <c r="K7" s="81">
        <f>AVERAGE(C7:I7)</f>
        <v>0.60142857142857142</v>
      </c>
      <c r="L7" s="65">
        <f>STDEVA(C7:I7)</f>
        <v>0.18871747591117718</v>
      </c>
      <c r="M7" s="65">
        <f t="shared" si="2"/>
        <v>31.378202645563903</v>
      </c>
      <c r="N7" s="65">
        <v>7</v>
      </c>
      <c r="O7" s="65">
        <f t="shared" si="3"/>
        <v>7.1328501330399613E-2</v>
      </c>
      <c r="P7" s="83">
        <f t="shared" si="0"/>
        <v>66.484285714285718</v>
      </c>
      <c r="Q7" s="80">
        <f>K7+(0.92*(L7))</f>
        <v>0.77504864926685446</v>
      </c>
      <c r="R7" s="86"/>
      <c r="S7" s="86"/>
      <c r="T7" s="86"/>
      <c r="U7" s="86"/>
      <c r="V7" s="32"/>
      <c r="W7" s="108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</row>
    <row r="8" spans="2:202 16379:16379" ht="13.5" thickTop="1" x14ac:dyDescent="0.2">
      <c r="B8" s="67" t="s">
        <v>20</v>
      </c>
      <c r="C8" s="68">
        <v>0.95</v>
      </c>
      <c r="D8" s="68">
        <v>1.29</v>
      </c>
      <c r="E8" s="69">
        <v>0.32</v>
      </c>
      <c r="F8" s="68">
        <v>1.05</v>
      </c>
      <c r="G8" s="68">
        <v>0.82</v>
      </c>
      <c r="H8" s="68">
        <v>1.4</v>
      </c>
      <c r="I8" s="68">
        <v>1.21</v>
      </c>
      <c r="J8" s="68">
        <v>1.1599999999999999</v>
      </c>
      <c r="K8" s="82">
        <f>AVERAGE(C8,D8,F8,G8,H8,I8,J8)</f>
        <v>1.1257142857142857</v>
      </c>
      <c r="L8" s="68">
        <f>STDEVA(C8,D8,F8,G8,H8,I8,J8)</f>
        <v>0.20023795368320671</v>
      </c>
      <c r="M8" s="68">
        <f t="shared" si="2"/>
        <v>17.787635479472677</v>
      </c>
      <c r="N8" s="68">
        <v>7</v>
      </c>
      <c r="O8" s="68">
        <f t="shared" si="3"/>
        <v>7.5682832640319275E-2</v>
      </c>
      <c r="P8" s="84">
        <f t="shared" si="0"/>
        <v>27.50714285714286</v>
      </c>
      <c r="Q8" s="80">
        <f>K8+(0.92*(L8))</f>
        <v>1.3099332031028359</v>
      </c>
      <c r="R8" s="86"/>
      <c r="S8" s="86"/>
      <c r="T8" s="86"/>
      <c r="U8" s="86"/>
      <c r="W8" s="108"/>
    </row>
    <row r="9" spans="2:202 16379:16379" x14ac:dyDescent="0.2">
      <c r="B9" s="62" t="s">
        <v>21</v>
      </c>
      <c r="C9" s="70">
        <v>0.24</v>
      </c>
      <c r="D9" s="63">
        <v>0.8</v>
      </c>
      <c r="E9" s="63">
        <v>0.84</v>
      </c>
      <c r="F9" s="63">
        <v>0.74</v>
      </c>
      <c r="G9" s="63">
        <v>0.83</v>
      </c>
      <c r="H9" s="63">
        <v>0.79</v>
      </c>
      <c r="I9" s="63">
        <v>1.1399999999999999</v>
      </c>
      <c r="J9" s="63">
        <v>1.1499999999999999</v>
      </c>
      <c r="K9" s="80">
        <f>AVERAGE(D9:J9)</f>
        <v>0.89857142857142847</v>
      </c>
      <c r="L9" s="63">
        <f>STDEVA(D9:J9)</f>
        <v>0.17140872901037599</v>
      </c>
      <c r="M9" s="63">
        <f t="shared" si="2"/>
        <v>19.075693212601465</v>
      </c>
      <c r="N9" s="63">
        <v>7</v>
      </c>
      <c r="O9" s="63">
        <f t="shared" si="3"/>
        <v>6.4786409929588201E-2</v>
      </c>
      <c r="P9" s="75">
        <f t="shared" si="0"/>
        <v>27.99285714285714</v>
      </c>
      <c r="Q9" s="80">
        <f>K9+(0.92*(L9))</f>
        <v>1.0562674592609744</v>
      </c>
      <c r="R9" s="86"/>
      <c r="S9" s="86"/>
      <c r="T9" s="86"/>
      <c r="U9" s="86"/>
      <c r="W9" s="108"/>
    </row>
    <row r="10" spans="2:202 16379:16379" x14ac:dyDescent="0.2">
      <c r="B10" s="62" t="s">
        <v>22</v>
      </c>
      <c r="C10" s="63">
        <v>0.79</v>
      </c>
      <c r="D10" s="63">
        <v>2</v>
      </c>
      <c r="E10" s="63">
        <v>1.8</v>
      </c>
      <c r="F10" s="63">
        <v>1.33</v>
      </c>
      <c r="G10" s="63">
        <v>0.93</v>
      </c>
      <c r="H10" s="63">
        <v>2.56</v>
      </c>
      <c r="I10" s="63">
        <v>0.85</v>
      </c>
      <c r="J10" s="63">
        <v>1.1499999999999999</v>
      </c>
      <c r="K10" s="80">
        <f t="shared" si="1"/>
        <v>1.42625</v>
      </c>
      <c r="L10" s="63">
        <f t="shared" ref="L10" si="4">STDEVA(C10:J10)</f>
        <v>0.63504639875479063</v>
      </c>
      <c r="M10" s="63">
        <f t="shared" si="2"/>
        <v>44.525602016111527</v>
      </c>
      <c r="N10" s="63">
        <v>8</v>
      </c>
      <c r="O10" s="63">
        <f t="shared" si="3"/>
        <v>0.22452280746380435</v>
      </c>
      <c r="P10" s="75">
        <f t="shared" si="0"/>
        <v>38.056249999999999</v>
      </c>
      <c r="Q10" s="80">
        <f>K10+(0.84*(L10))</f>
        <v>1.9596889749540241</v>
      </c>
      <c r="R10" s="86"/>
      <c r="S10" s="86"/>
      <c r="T10" s="86"/>
      <c r="U10" s="86"/>
      <c r="W10" s="108"/>
    </row>
    <row r="11" spans="2:202 16379:16379" x14ac:dyDescent="0.2">
      <c r="B11" s="87" t="s">
        <v>4</v>
      </c>
      <c r="C11" s="133" t="s">
        <v>32</v>
      </c>
      <c r="D11" s="133"/>
      <c r="E11" s="133"/>
      <c r="F11" s="133"/>
      <c r="G11" s="133"/>
      <c r="H11" s="133"/>
      <c r="I11" s="133"/>
      <c r="J11" s="133"/>
      <c r="K11" s="87" t="s">
        <v>25</v>
      </c>
      <c r="L11" s="87" t="s">
        <v>7</v>
      </c>
      <c r="M11" s="87" t="s">
        <v>8</v>
      </c>
      <c r="N11" s="87" t="s">
        <v>9</v>
      </c>
      <c r="O11" s="87" t="s">
        <v>10</v>
      </c>
      <c r="Q11" s="86"/>
      <c r="R11" s="86"/>
      <c r="S11" s="86"/>
      <c r="T11" s="86"/>
      <c r="U11" s="86"/>
    </row>
    <row r="12" spans="2:202 16379:16379" x14ac:dyDescent="0.2">
      <c r="B12" s="62" t="s">
        <v>15</v>
      </c>
      <c r="C12" s="63">
        <v>46.88</v>
      </c>
      <c r="D12" s="63">
        <v>28.87</v>
      </c>
      <c r="E12" s="63">
        <v>28.69</v>
      </c>
      <c r="F12" s="63">
        <v>61.5</v>
      </c>
      <c r="G12" s="63">
        <v>32.47</v>
      </c>
      <c r="H12" s="63">
        <v>49.01</v>
      </c>
      <c r="I12" s="63">
        <v>53.44</v>
      </c>
      <c r="J12" s="63">
        <v>55.95</v>
      </c>
      <c r="K12" s="63">
        <f>AVERAGE(C12:J12)</f>
        <v>44.60125</v>
      </c>
      <c r="L12" s="63">
        <f>STDEVA(C12:J12)</f>
        <v>12.900290625186916</v>
      </c>
      <c r="M12" s="63">
        <f>100*L12/K12</f>
        <v>28.923607802890984</v>
      </c>
      <c r="N12" s="63">
        <v>8</v>
      </c>
      <c r="O12" s="63">
        <f>L12/SQRT(N12)</f>
        <v>4.5609414901734571</v>
      </c>
      <c r="Q12" s="147"/>
      <c r="R12" s="147"/>
      <c r="S12" s="86"/>
      <c r="T12" s="86"/>
      <c r="U12" s="86"/>
    </row>
    <row r="13" spans="2:202 16379:16379" x14ac:dyDescent="0.2">
      <c r="B13" s="62" t="s">
        <v>17</v>
      </c>
      <c r="C13" s="63">
        <v>35.19</v>
      </c>
      <c r="D13" s="63">
        <v>56.52</v>
      </c>
      <c r="E13" s="63">
        <v>51.76</v>
      </c>
      <c r="F13" s="63">
        <v>50.33</v>
      </c>
      <c r="G13" s="63">
        <v>52.5</v>
      </c>
      <c r="H13" s="63">
        <v>56.68</v>
      </c>
      <c r="I13" s="63">
        <v>56.82</v>
      </c>
      <c r="J13" s="63">
        <v>40.28</v>
      </c>
      <c r="K13" s="63">
        <f t="shared" ref="K13" si="5">AVERAGE(C13:J13)</f>
        <v>50.010000000000005</v>
      </c>
      <c r="L13" s="63">
        <f t="shared" ref="L13:L17" si="6">STDEVA(C13:J13)</f>
        <v>8.0792096501717161</v>
      </c>
      <c r="M13" s="63">
        <f t="shared" ref="M13:M17" si="7">100*L13/K13</f>
        <v>16.155188262690892</v>
      </c>
      <c r="N13" s="63">
        <v>8</v>
      </c>
      <c r="O13" s="63">
        <f t="shared" ref="O13:O17" si="8">L13/SQRT(N13)</f>
        <v>2.8564319651321073</v>
      </c>
      <c r="R13" s="86"/>
      <c r="S13" s="86"/>
      <c r="T13" s="86"/>
      <c r="U13" s="86"/>
    </row>
    <row r="14" spans="2:202 16379:16379" s="55" customFormat="1" ht="13.5" thickBot="1" x14ac:dyDescent="0.25">
      <c r="B14" s="64" t="s">
        <v>19</v>
      </c>
      <c r="C14" s="65">
        <v>59.23</v>
      </c>
      <c r="D14" s="65">
        <v>71.650000000000006</v>
      </c>
      <c r="E14" s="65">
        <v>64.64</v>
      </c>
      <c r="F14" s="65">
        <v>70.11</v>
      </c>
      <c r="G14" s="65">
        <v>57.53</v>
      </c>
      <c r="H14" s="65">
        <v>67.599999999999994</v>
      </c>
      <c r="I14" s="65">
        <v>74.63</v>
      </c>
      <c r="J14" s="66">
        <v>60.58</v>
      </c>
      <c r="K14" s="65">
        <f>AVERAGE(C14:I14)</f>
        <v>66.484285714285718</v>
      </c>
      <c r="L14" s="65">
        <f t="shared" si="6"/>
        <v>6.2579799056884164</v>
      </c>
      <c r="M14" s="65">
        <f t="shared" si="7"/>
        <v>9.412720372122072</v>
      </c>
      <c r="N14" s="65">
        <v>7</v>
      </c>
      <c r="O14" s="65">
        <f t="shared" si="8"/>
        <v>2.3652940771558559</v>
      </c>
      <c r="P14" s="32"/>
      <c r="Q14" s="32"/>
      <c r="R14" s="86"/>
      <c r="S14" s="86"/>
      <c r="T14" s="86"/>
      <c r="U14" s="86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XEY14" s="32"/>
    </row>
    <row r="15" spans="2:202 16379:16379" ht="13.5" thickTop="1" x14ac:dyDescent="0.2">
      <c r="B15" s="67" t="s">
        <v>20</v>
      </c>
      <c r="C15" s="68">
        <v>23.73</v>
      </c>
      <c r="D15" s="68">
        <v>31.3</v>
      </c>
      <c r="E15" s="69">
        <v>10.93</v>
      </c>
      <c r="F15" s="68">
        <v>24.23</v>
      </c>
      <c r="G15" s="68">
        <v>21.87</v>
      </c>
      <c r="H15" s="68">
        <v>30.46</v>
      </c>
      <c r="I15" s="68">
        <v>29.78</v>
      </c>
      <c r="J15" s="68">
        <v>31.18</v>
      </c>
      <c r="K15" s="68">
        <f>AVERAGE(C15,D15,F15,G15,H15,I15,J15)</f>
        <v>27.50714285714286</v>
      </c>
      <c r="L15" s="68">
        <f t="shared" si="6"/>
        <v>6.9590249727550564</v>
      </c>
      <c r="M15" s="68">
        <f t="shared" si="7"/>
        <v>25.29897419334479</v>
      </c>
      <c r="N15" s="68">
        <v>7</v>
      </c>
      <c r="O15" s="68">
        <f t="shared" si="8"/>
        <v>2.6302642064854167</v>
      </c>
      <c r="R15" s="86"/>
      <c r="S15" s="86"/>
      <c r="T15" s="86"/>
      <c r="U15" s="86"/>
    </row>
    <row r="16" spans="2:202 16379:16379" x14ac:dyDescent="0.2">
      <c r="B16" s="62" t="s">
        <v>21</v>
      </c>
      <c r="C16" s="70">
        <v>12.41</v>
      </c>
      <c r="D16" s="63">
        <v>9.0399999999999991</v>
      </c>
      <c r="E16" s="63">
        <v>24.63</v>
      </c>
      <c r="F16" s="63">
        <v>33.700000000000003</v>
      </c>
      <c r="G16" s="63">
        <v>37.76</v>
      </c>
      <c r="H16" s="63">
        <v>22.04</v>
      </c>
      <c r="I16" s="63">
        <v>41.04</v>
      </c>
      <c r="J16" s="63">
        <v>27.74</v>
      </c>
      <c r="K16" s="63">
        <f>AVERAGE(D16:J16)</f>
        <v>27.99285714285714</v>
      </c>
      <c r="L16" s="63">
        <f t="shared" si="6"/>
        <v>11.443580858155499</v>
      </c>
      <c r="M16" s="63">
        <f t="shared" si="7"/>
        <v>40.880360299611382</v>
      </c>
      <c r="N16" s="63">
        <v>7</v>
      </c>
      <c r="O16" s="63">
        <f t="shared" si="8"/>
        <v>4.325267008391223</v>
      </c>
      <c r="R16" s="86"/>
      <c r="S16" s="86"/>
      <c r="T16" s="86"/>
      <c r="U16" s="86"/>
    </row>
    <row r="17" spans="2:21" x14ac:dyDescent="0.2">
      <c r="B17" s="62" t="s">
        <v>22</v>
      </c>
      <c r="C17" s="63">
        <v>41.28</v>
      </c>
      <c r="D17" s="63">
        <v>41.05</v>
      </c>
      <c r="E17" s="63">
        <v>44.8</v>
      </c>
      <c r="F17" s="63">
        <v>37.880000000000003</v>
      </c>
      <c r="G17" s="63">
        <v>14.58</v>
      </c>
      <c r="H17" s="63">
        <v>38.79</v>
      </c>
      <c r="I17" s="63">
        <v>37.450000000000003</v>
      </c>
      <c r="J17" s="63">
        <v>48.62</v>
      </c>
      <c r="K17" s="63">
        <f t="shared" ref="K17" si="9">AVERAGE(C17:J17)</f>
        <v>38.056249999999999</v>
      </c>
      <c r="L17" s="63">
        <f t="shared" si="6"/>
        <v>10.201522207844429</v>
      </c>
      <c r="M17" s="63">
        <f t="shared" si="7"/>
        <v>26.806430501808322</v>
      </c>
      <c r="N17" s="63">
        <v>8</v>
      </c>
      <c r="O17" s="63">
        <f t="shared" si="8"/>
        <v>3.6067827657959777</v>
      </c>
      <c r="R17" s="86"/>
      <c r="S17" s="86"/>
      <c r="T17" s="86"/>
      <c r="U17" s="86"/>
    </row>
    <row r="18" spans="2:21" x14ac:dyDescent="0.2"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S18" s="86"/>
      <c r="T18" s="86"/>
      <c r="U18" s="86"/>
    </row>
    <row r="19" spans="2:21" x14ac:dyDescent="0.2">
      <c r="B19" s="71" t="s">
        <v>34</v>
      </c>
      <c r="K19" s="138" t="s">
        <v>70</v>
      </c>
      <c r="L19" s="139"/>
      <c r="M19" s="139"/>
      <c r="N19" s="140"/>
      <c r="R19" s="91"/>
      <c r="S19" s="38"/>
      <c r="T19" s="38"/>
      <c r="U19" s="38"/>
    </row>
    <row r="20" spans="2:21" ht="15" customHeight="1" x14ac:dyDescent="0.2">
      <c r="B20" s="72" t="s">
        <v>4</v>
      </c>
      <c r="C20" s="72" t="s">
        <v>35</v>
      </c>
      <c r="D20" s="72" t="s">
        <v>7</v>
      </c>
      <c r="E20" s="72" t="s">
        <v>36</v>
      </c>
      <c r="F20" s="72" t="s">
        <v>37</v>
      </c>
      <c r="G20" s="72" t="s">
        <v>9</v>
      </c>
      <c r="H20" s="148" t="s">
        <v>38</v>
      </c>
      <c r="I20" s="149"/>
      <c r="J20" s="150"/>
      <c r="K20" s="72" t="s">
        <v>35</v>
      </c>
      <c r="L20" s="72" t="s">
        <v>7</v>
      </c>
      <c r="M20" s="72" t="s">
        <v>36</v>
      </c>
      <c r="N20" s="72" t="s">
        <v>37</v>
      </c>
      <c r="O20" s="33"/>
      <c r="R20" s="38"/>
      <c r="S20" s="38"/>
      <c r="T20" s="38"/>
      <c r="U20" s="38"/>
    </row>
    <row r="21" spans="2:21" ht="15" customHeight="1" x14ac:dyDescent="0.2">
      <c r="B21" s="72" t="s">
        <v>39</v>
      </c>
      <c r="C21" s="73">
        <f>'TDCE Kp Calcs Based on Raw Data'!$Q$13</f>
        <v>6.6630526196158649E-4</v>
      </c>
      <c r="D21" s="74">
        <f>'TDCE Kp Calcs Based on Raw Data'!$Q$14</f>
        <v>4.0906294799677935E-4</v>
      </c>
      <c r="E21" s="75">
        <f>'TDCE Kp Calcs Based on Raw Data'!$Q$15</f>
        <v>61.392723628282319</v>
      </c>
      <c r="F21" s="76" t="s">
        <v>40</v>
      </c>
      <c r="G21" s="72">
        <v>7</v>
      </c>
      <c r="H21" s="125">
        <f>C21+(0.92*D21)</f>
        <v>1.0426431741186234E-3</v>
      </c>
      <c r="I21" s="126"/>
      <c r="J21" s="127"/>
      <c r="K21" s="141" t="s">
        <v>69</v>
      </c>
      <c r="L21" s="142"/>
      <c r="M21" s="142"/>
      <c r="N21" s="143"/>
    </row>
    <row r="22" spans="2:21" ht="15" customHeight="1" x14ac:dyDescent="0.2">
      <c r="B22" s="72" t="s">
        <v>41</v>
      </c>
      <c r="C22" s="73">
        <f>'TDCE Kp Calcs Based on Raw Data'!$Q$29</f>
        <v>7.5974293258776026E-4</v>
      </c>
      <c r="D22" s="74">
        <f>'TDCE Kp Calcs Based on Raw Data'!$Q$30</f>
        <v>4.63811726009526E-4</v>
      </c>
      <c r="E22" s="75">
        <f>'TDCE Kp Calcs Based on Raw Data'!$Q$31</f>
        <v>61.048508135473789</v>
      </c>
      <c r="F22" s="78" t="s">
        <v>42</v>
      </c>
      <c r="G22" s="72">
        <v>8</v>
      </c>
      <c r="H22" s="125">
        <f>C22+(0.84*D22)</f>
        <v>1.1493447824357621E-3</v>
      </c>
      <c r="I22" s="126"/>
      <c r="J22" s="127"/>
      <c r="K22" s="73">
        <v>8.5644804287045675E-4</v>
      </c>
      <c r="L22" s="79">
        <v>5.3775989054323525E-4</v>
      </c>
      <c r="M22" s="72">
        <v>62.789552153203395</v>
      </c>
      <c r="N22" s="76" t="s">
        <v>40</v>
      </c>
    </row>
    <row r="23" spans="2:21" ht="15" customHeight="1" x14ac:dyDescent="0.2">
      <c r="B23" s="72" t="s">
        <v>15</v>
      </c>
      <c r="C23" s="73">
        <f>'TDCE Kp Calcs Based on Raw Data'!$Q$45</f>
        <v>9.629250776397514E-4</v>
      </c>
      <c r="D23" s="74">
        <f>'TDCE Kp Calcs Based on Raw Data'!$Q$46</f>
        <v>3.2726309018415181E-4</v>
      </c>
      <c r="E23" s="75">
        <f>'TDCE Kp Calcs Based on Raw Data'!$Q$47</f>
        <v>33.98635031775413</v>
      </c>
      <c r="F23" s="77" t="s">
        <v>43</v>
      </c>
      <c r="G23" s="72">
        <v>8</v>
      </c>
      <c r="H23" s="125">
        <f>C23+(0.84*D23)</f>
        <v>1.237826073394439E-3</v>
      </c>
      <c r="I23" s="126"/>
      <c r="J23" s="127"/>
      <c r="K23" s="125" t="s">
        <v>69</v>
      </c>
      <c r="L23" s="126"/>
      <c r="M23" s="126"/>
      <c r="N23" s="127"/>
    </row>
    <row r="24" spans="2:21" ht="15" customHeight="1" x14ac:dyDescent="0.2">
      <c r="B24" s="72" t="s">
        <v>44</v>
      </c>
      <c r="C24" s="73">
        <f>'TDCE Kp Calcs Based on Raw Data'!$Q$61</f>
        <v>1.9992831262939962E-3</v>
      </c>
      <c r="D24" s="74">
        <f>'TDCE Kp Calcs Based on Raw Data'!$Q$62</f>
        <v>7.4195560168799953E-4</v>
      </c>
      <c r="E24" s="75">
        <f>'TDCE Kp Calcs Based on Raw Data'!$Q$63</f>
        <v>37.111082063866448</v>
      </c>
      <c r="F24" s="78" t="s">
        <v>42</v>
      </c>
      <c r="G24" s="72">
        <v>8</v>
      </c>
      <c r="H24" s="125">
        <f>C24+(0.84*D24)</f>
        <v>2.622525831711916E-3</v>
      </c>
      <c r="I24" s="126"/>
      <c r="J24" s="127"/>
      <c r="K24" s="93">
        <v>2.613030538302277E-3</v>
      </c>
      <c r="L24" s="72">
        <v>5.4579311870091871E-4</v>
      </c>
      <c r="M24" s="72">
        <v>20.88736088999282</v>
      </c>
      <c r="N24" s="76" t="s">
        <v>40</v>
      </c>
    </row>
    <row r="25" spans="2:21" ht="15" customHeight="1" x14ac:dyDescent="0.2">
      <c r="B25" s="72" t="s">
        <v>45</v>
      </c>
      <c r="C25" s="73">
        <f>'TDCE Kp Calcs Based on Raw Data'!$Q$77</f>
        <v>9.1594659090909088E-3</v>
      </c>
      <c r="D25" s="74">
        <f>'TDCE Kp Calcs Based on Raw Data'!$Q$78</f>
        <v>1.4471718224684158E-3</v>
      </c>
      <c r="E25" s="75">
        <f>'TDCE Kp Calcs Based on Raw Data'!$Q$79</f>
        <v>15.799740255947411</v>
      </c>
      <c r="F25" s="78" t="s">
        <v>46</v>
      </c>
      <c r="G25" s="72">
        <v>8</v>
      </c>
      <c r="H25" s="125">
        <f>C25+(0.84*D25)</f>
        <v>1.0375090239964378E-2</v>
      </c>
      <c r="I25" s="126"/>
      <c r="J25" s="127"/>
      <c r="K25" s="144" t="s">
        <v>69</v>
      </c>
      <c r="L25" s="145"/>
      <c r="M25" s="145"/>
      <c r="N25" s="146"/>
      <c r="P25" s="92" t="s">
        <v>49</v>
      </c>
    </row>
    <row r="26" spans="2:21" x14ac:dyDescent="0.2">
      <c r="B26" s="135" t="s">
        <v>47</v>
      </c>
      <c r="C26" s="136"/>
      <c r="D26" s="136"/>
      <c r="E26" s="136"/>
      <c r="F26" s="136"/>
      <c r="G26" s="136"/>
      <c r="H26" s="136"/>
      <c r="I26" s="136"/>
      <c r="J26" s="137"/>
      <c r="K26" s="77"/>
      <c r="L26" s="72"/>
      <c r="M26" s="72"/>
      <c r="N26" s="72"/>
    </row>
    <row r="27" spans="2:21" x14ac:dyDescent="0.2">
      <c r="C27" s="129"/>
      <c r="D27" s="129"/>
      <c r="E27" s="129"/>
      <c r="K27" s="37"/>
    </row>
    <row r="28" spans="2:21" x14ac:dyDescent="0.2">
      <c r="B28" s="54" t="s">
        <v>48</v>
      </c>
      <c r="K28" s="37"/>
    </row>
    <row r="32" spans="2:21" x14ac:dyDescent="0.2">
      <c r="B32" s="39"/>
    </row>
    <row r="33" spans="2:17" x14ac:dyDescent="0.2">
      <c r="K33" s="92"/>
      <c r="P33" s="92"/>
      <c r="Q33" s="92"/>
    </row>
    <row r="37" spans="2:17" x14ac:dyDescent="0.2">
      <c r="C37" s="40"/>
      <c r="D37" s="40"/>
      <c r="E37" s="40"/>
      <c r="F37" s="40"/>
      <c r="G37" s="40"/>
      <c r="H37" s="40"/>
    </row>
    <row r="39" spans="2:17" x14ac:dyDescent="0.2">
      <c r="B39" s="41"/>
      <c r="C39" s="41"/>
    </row>
  </sheetData>
  <sheetProtection formatCells="0" formatColumns="0" formatRows="0" autoFilter="0"/>
  <mergeCells count="19">
    <mergeCell ref="V3:V4"/>
    <mergeCell ref="C4:J4"/>
    <mergeCell ref="C11:J11"/>
    <mergeCell ref="B3:J3"/>
    <mergeCell ref="B26:J26"/>
    <mergeCell ref="S3:U3"/>
    <mergeCell ref="K19:N19"/>
    <mergeCell ref="H24:J24"/>
    <mergeCell ref="H25:J25"/>
    <mergeCell ref="K21:N21"/>
    <mergeCell ref="K23:N23"/>
    <mergeCell ref="K25:N25"/>
    <mergeCell ref="Q12:R12"/>
    <mergeCell ref="H20:J20"/>
    <mergeCell ref="H21:J21"/>
    <mergeCell ref="H22:J22"/>
    <mergeCell ref="H23:J23"/>
    <mergeCell ref="S2:U2"/>
    <mergeCell ref="C27:E27"/>
  </mergeCells>
  <conditionalFormatting sqref="P17:P18">
    <cfRule type="colorScale" priority="20">
      <colorScale>
        <cfvo type="min"/>
        <cfvo type="percentile" val="50"/>
        <cfvo type="num" val="80"/>
        <color rgb="FFFF0000"/>
        <color rgb="FFFFEB84"/>
        <color rgb="FF00B050"/>
      </colorScale>
    </cfRule>
  </conditionalFormatting>
  <conditionalFormatting sqref="Q12">
    <cfRule type="colorScale" priority="1">
      <colorScale>
        <cfvo type="min"/>
        <cfvo type="percentile" val="50"/>
        <cfvo type="num" val="80"/>
        <color rgb="FFFF0000"/>
        <color rgb="FFFFEB84"/>
        <color rgb="FF00B050"/>
      </colorScale>
    </cfRule>
  </conditionalFormatting>
  <conditionalFormatting sqref="V5:V10">
    <cfRule type="cellIs" dxfId="2" priority="5" operator="equal">
      <formula>"Medium"</formula>
    </cfRule>
    <cfRule type="cellIs" dxfId="1" priority="6" operator="equal">
      <formula>"Uninformative"</formula>
    </cfRule>
    <cfRule type="containsText" dxfId="0" priority="7" operator="containsText" text="Uniformative">
      <formula>NOT(ISERROR(SEARCH("Uniformative",V5)))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37CF4-0D08-464B-AF2E-DE3F4C1A90D2}">
  <dimension ref="A1:L150"/>
  <sheetViews>
    <sheetView showGridLines="0" workbookViewId="0">
      <selection activeCell="I19" sqref="I19"/>
    </sheetView>
  </sheetViews>
  <sheetFormatPr defaultColWidth="0" defaultRowHeight="12.75" x14ac:dyDescent="0.2"/>
  <cols>
    <col min="1" max="4" width="9.140625" style="41" customWidth="1"/>
    <col min="5" max="5" width="16.7109375" style="41" customWidth="1"/>
    <col min="6" max="12" width="9.140625" style="41" customWidth="1"/>
    <col min="13" max="16384" width="9.140625" style="41" hidden="1"/>
  </cols>
  <sheetData>
    <row r="1" spans="1:12" x14ac:dyDescent="0.2">
      <c r="A1" s="114" t="s">
        <v>79</v>
      </c>
      <c r="B1" s="110"/>
      <c r="C1" s="110"/>
      <c r="D1" s="110"/>
      <c r="E1" s="112" t="s">
        <v>80</v>
      </c>
      <c r="F1" s="110"/>
      <c r="G1" s="110"/>
      <c r="H1" s="110"/>
      <c r="I1" s="110"/>
      <c r="J1" s="110"/>
      <c r="K1" s="110"/>
      <c r="L1" s="110"/>
    </row>
    <row r="2" spans="1:12" x14ac:dyDescent="0.2">
      <c r="A2" s="114" t="s">
        <v>81</v>
      </c>
      <c r="B2" s="110"/>
      <c r="C2" s="110"/>
      <c r="D2" s="110"/>
      <c r="E2" s="112" t="s">
        <v>79</v>
      </c>
      <c r="F2" s="110"/>
      <c r="G2" s="110"/>
      <c r="H2" s="110"/>
      <c r="I2" s="110"/>
      <c r="J2" s="110"/>
      <c r="K2" s="110"/>
      <c r="L2" s="110"/>
    </row>
    <row r="3" spans="1:12" x14ac:dyDescent="0.2">
      <c r="A3" s="109" t="s">
        <v>82</v>
      </c>
      <c r="B3" s="110"/>
      <c r="C3" s="110"/>
      <c r="D3" s="111" t="s">
        <v>83</v>
      </c>
      <c r="E3" s="110"/>
      <c r="F3" s="110"/>
      <c r="G3" s="110"/>
      <c r="H3" s="110"/>
      <c r="I3" s="110"/>
      <c r="J3" s="110"/>
      <c r="K3" s="110"/>
      <c r="L3" s="110"/>
    </row>
    <row r="4" spans="1:12" x14ac:dyDescent="0.2">
      <c r="A4" s="109" t="s">
        <v>84</v>
      </c>
      <c r="B4" s="110"/>
      <c r="C4" s="110"/>
      <c r="D4" s="110"/>
      <c r="E4" s="111" t="s">
        <v>85</v>
      </c>
      <c r="F4" s="110"/>
      <c r="G4" s="110"/>
      <c r="H4" s="110"/>
      <c r="I4" s="110"/>
      <c r="J4" s="110"/>
      <c r="K4" s="110"/>
      <c r="L4" s="110"/>
    </row>
    <row r="5" spans="1:12" x14ac:dyDescent="0.2">
      <c r="A5" s="109" t="s">
        <v>86</v>
      </c>
      <c r="B5" s="110"/>
      <c r="C5" s="110"/>
      <c r="D5" s="110"/>
      <c r="E5" s="111" t="s">
        <v>87</v>
      </c>
      <c r="F5" s="110"/>
      <c r="G5" s="110"/>
      <c r="H5" s="110"/>
      <c r="I5" s="110"/>
      <c r="J5" s="110"/>
      <c r="K5" s="110"/>
      <c r="L5" s="110"/>
    </row>
    <row r="6" spans="1:12" x14ac:dyDescent="0.2">
      <c r="A6" s="112" t="s">
        <v>79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7" spans="1:12" x14ac:dyDescent="0.2">
      <c r="A7" s="113" t="s">
        <v>79</v>
      </c>
      <c r="B7" s="110"/>
      <c r="C7" s="110"/>
      <c r="D7" s="110"/>
      <c r="E7" s="110"/>
      <c r="F7" s="105"/>
      <c r="G7" s="105"/>
      <c r="H7" s="105"/>
      <c r="I7" s="105"/>
      <c r="J7" s="105"/>
      <c r="K7" s="105"/>
      <c r="L7" s="105"/>
    </row>
    <row r="8" spans="1:12" x14ac:dyDescent="0.2">
      <c r="A8" s="113" t="s">
        <v>88</v>
      </c>
      <c r="B8" s="110"/>
      <c r="C8" s="110"/>
      <c r="D8" s="110"/>
      <c r="E8" s="110"/>
      <c r="F8" s="105"/>
      <c r="G8" s="105"/>
      <c r="H8" s="105"/>
      <c r="I8" s="105"/>
      <c r="J8" s="105"/>
      <c r="K8" s="105"/>
      <c r="L8" s="105"/>
    </row>
    <row r="9" spans="1:12" x14ac:dyDescent="0.2">
      <c r="A9" s="115" t="s">
        <v>79</v>
      </c>
      <c r="B9" s="110"/>
      <c r="C9" s="110"/>
      <c r="D9" s="110"/>
      <c r="E9" s="110"/>
      <c r="F9" s="105"/>
      <c r="G9" s="105"/>
      <c r="H9" s="105"/>
      <c r="I9" s="105"/>
      <c r="J9" s="105"/>
      <c r="K9" s="105"/>
      <c r="L9" s="105"/>
    </row>
    <row r="10" spans="1:12" x14ac:dyDescent="0.2">
      <c r="A10" s="111" t="s">
        <v>89</v>
      </c>
      <c r="B10" s="110"/>
      <c r="C10" s="110"/>
      <c r="D10" s="110"/>
      <c r="E10" s="110"/>
      <c r="F10" s="105"/>
      <c r="G10" s="105"/>
      <c r="H10" s="105"/>
      <c r="I10" s="105"/>
      <c r="J10" s="105"/>
      <c r="K10" s="105"/>
      <c r="L10" s="105"/>
    </row>
    <row r="11" spans="1:12" x14ac:dyDescent="0.2">
      <c r="A11" s="111" t="s">
        <v>90</v>
      </c>
      <c r="B11" s="110"/>
      <c r="C11" s="110"/>
      <c r="D11" s="110"/>
      <c r="E11" s="110"/>
      <c r="F11" s="105"/>
      <c r="G11" s="105"/>
      <c r="H11" s="105"/>
      <c r="I11" s="105"/>
      <c r="J11" s="105"/>
      <c r="K11" s="105"/>
      <c r="L11" s="105"/>
    </row>
    <row r="12" spans="1:12" x14ac:dyDescent="0.2">
      <c r="A12" s="111" t="s">
        <v>91</v>
      </c>
      <c r="B12" s="110"/>
      <c r="C12" s="110"/>
      <c r="D12" s="110"/>
      <c r="E12" s="110"/>
      <c r="F12" s="105"/>
      <c r="G12" s="105"/>
      <c r="H12" s="105"/>
      <c r="I12" s="105"/>
      <c r="J12" s="105"/>
      <c r="K12" s="105"/>
      <c r="L12" s="105"/>
    </row>
    <row r="13" spans="1:12" x14ac:dyDescent="0.2">
      <c r="A13" s="111" t="s">
        <v>92</v>
      </c>
      <c r="B13" s="110"/>
      <c r="C13" s="110"/>
      <c r="D13" s="110"/>
      <c r="E13" s="110"/>
      <c r="F13" s="105"/>
      <c r="G13" s="105"/>
      <c r="H13" s="105"/>
      <c r="I13" s="105"/>
      <c r="J13" s="105"/>
      <c r="K13" s="105"/>
      <c r="L13" s="105"/>
    </row>
    <row r="14" spans="1:12" x14ac:dyDescent="0.2">
      <c r="A14" s="115" t="s">
        <v>79</v>
      </c>
      <c r="B14" s="110"/>
      <c r="C14" s="110"/>
      <c r="D14" s="110"/>
      <c r="E14" s="110"/>
      <c r="F14" s="105"/>
      <c r="G14" s="105"/>
      <c r="H14" s="105"/>
      <c r="I14" s="105"/>
      <c r="J14" s="105"/>
      <c r="K14" s="105"/>
      <c r="L14" s="105"/>
    </row>
    <row r="15" spans="1:12" x14ac:dyDescent="0.2">
      <c r="A15" s="112" t="s">
        <v>93</v>
      </c>
      <c r="B15" s="110"/>
      <c r="C15" s="110"/>
      <c r="D15" s="110"/>
      <c r="E15" s="110"/>
      <c r="F15" s="105"/>
      <c r="G15" s="105"/>
      <c r="H15" s="105"/>
      <c r="I15" s="105"/>
      <c r="J15" s="105"/>
      <c r="K15" s="105"/>
      <c r="L15" s="105"/>
    </row>
    <row r="16" spans="1:12" x14ac:dyDescent="0.2">
      <c r="A16" s="115" t="s">
        <v>79</v>
      </c>
      <c r="B16" s="110"/>
      <c r="C16" s="110"/>
      <c r="D16" s="110"/>
      <c r="E16" s="110"/>
      <c r="F16" s="105"/>
      <c r="G16" s="105"/>
      <c r="H16" s="105"/>
      <c r="I16" s="105"/>
      <c r="J16" s="105"/>
      <c r="K16" s="105"/>
      <c r="L16" s="105"/>
    </row>
    <row r="17" spans="1:12" x14ac:dyDescent="0.2">
      <c r="A17" s="111" t="s">
        <v>94</v>
      </c>
      <c r="B17" s="110"/>
      <c r="C17" s="110"/>
      <c r="D17" s="110"/>
      <c r="E17" s="110"/>
      <c r="F17" s="105"/>
      <c r="G17" s="105"/>
      <c r="H17" s="105"/>
      <c r="I17" s="105"/>
      <c r="J17" s="105"/>
      <c r="K17" s="105"/>
      <c r="L17" s="105"/>
    </row>
    <row r="18" spans="1:12" x14ac:dyDescent="0.2">
      <c r="A18" s="115" t="s">
        <v>79</v>
      </c>
      <c r="B18" s="110"/>
      <c r="C18" s="110"/>
      <c r="D18" s="110"/>
      <c r="E18" s="110"/>
      <c r="F18" s="105"/>
      <c r="G18" s="105"/>
      <c r="H18" s="105"/>
      <c r="I18" s="105"/>
      <c r="J18" s="105"/>
      <c r="K18" s="105"/>
      <c r="L18" s="105"/>
    </row>
    <row r="19" spans="1:12" x14ac:dyDescent="0.2">
      <c r="A19" s="111" t="s">
        <v>95</v>
      </c>
      <c r="B19" s="110"/>
      <c r="C19" s="110"/>
      <c r="D19" s="110"/>
      <c r="E19" s="110"/>
      <c r="F19" s="105"/>
      <c r="G19" s="105"/>
      <c r="H19" s="105"/>
      <c r="I19" s="105"/>
      <c r="J19" s="105"/>
      <c r="K19" s="105"/>
      <c r="L19" s="105"/>
    </row>
    <row r="20" spans="1:12" x14ac:dyDescent="0.2">
      <c r="A20" s="111" t="s">
        <v>96</v>
      </c>
      <c r="B20" s="110"/>
      <c r="C20" s="110"/>
      <c r="D20" s="110"/>
      <c r="E20" s="110"/>
      <c r="F20" s="105"/>
      <c r="G20" s="105"/>
      <c r="H20" s="105"/>
      <c r="I20" s="105"/>
      <c r="J20" s="105"/>
      <c r="K20" s="105"/>
      <c r="L20" s="105"/>
    </row>
    <row r="21" spans="1:12" x14ac:dyDescent="0.2">
      <c r="A21" s="111" t="s">
        <v>97</v>
      </c>
      <c r="B21" s="110"/>
      <c r="C21" s="110"/>
      <c r="D21" s="110"/>
      <c r="E21" s="110"/>
      <c r="F21" s="105"/>
      <c r="G21" s="105"/>
      <c r="H21" s="105"/>
      <c r="I21" s="105"/>
      <c r="J21" s="105"/>
      <c r="K21" s="105"/>
      <c r="L21" s="105"/>
    </row>
    <row r="22" spans="1:12" x14ac:dyDescent="0.2">
      <c r="A22" s="115" t="s">
        <v>79</v>
      </c>
      <c r="B22" s="110"/>
      <c r="C22" s="110"/>
      <c r="D22" s="110"/>
      <c r="E22" s="110"/>
      <c r="F22" s="105"/>
      <c r="G22" s="105"/>
      <c r="H22" s="105"/>
      <c r="I22" s="105"/>
      <c r="J22" s="105"/>
      <c r="K22" s="105"/>
      <c r="L22" s="105"/>
    </row>
    <row r="23" spans="1:12" x14ac:dyDescent="0.2">
      <c r="A23" s="112" t="s">
        <v>98</v>
      </c>
      <c r="B23" s="110"/>
      <c r="C23" s="110"/>
      <c r="D23" s="110"/>
      <c r="E23" s="110"/>
      <c r="F23" s="105"/>
      <c r="G23" s="105"/>
      <c r="H23" s="105"/>
      <c r="I23" s="105"/>
      <c r="J23" s="105"/>
      <c r="K23" s="105"/>
      <c r="L23" s="105"/>
    </row>
    <row r="24" spans="1:12" x14ac:dyDescent="0.2">
      <c r="A24" s="115" t="s">
        <v>79</v>
      </c>
      <c r="B24" s="110"/>
      <c r="C24" s="110"/>
      <c r="D24" s="110"/>
      <c r="E24" s="110"/>
      <c r="F24" s="105"/>
      <c r="G24" s="105"/>
      <c r="H24" s="105"/>
      <c r="I24" s="105"/>
      <c r="J24" s="105"/>
      <c r="K24" s="105"/>
      <c r="L24" s="105"/>
    </row>
    <row r="25" spans="1:12" x14ac:dyDescent="0.2">
      <c r="A25" s="111" t="s">
        <v>99</v>
      </c>
      <c r="B25" s="110"/>
      <c r="C25" s="110"/>
      <c r="D25" s="110"/>
      <c r="E25" s="110"/>
      <c r="F25" s="105"/>
      <c r="G25" s="105"/>
      <c r="H25" s="105"/>
      <c r="I25" s="105"/>
      <c r="J25" s="105"/>
      <c r="K25" s="105"/>
      <c r="L25" s="105"/>
    </row>
    <row r="26" spans="1:12" x14ac:dyDescent="0.2">
      <c r="A26" s="115" t="s">
        <v>79</v>
      </c>
      <c r="B26" s="110"/>
      <c r="C26" s="110"/>
      <c r="D26" s="110"/>
      <c r="E26" s="110"/>
      <c r="F26" s="105"/>
      <c r="G26" s="105"/>
      <c r="H26" s="105"/>
      <c r="I26" s="105"/>
      <c r="J26" s="105"/>
      <c r="K26" s="105"/>
      <c r="L26" s="105"/>
    </row>
    <row r="27" spans="1:12" x14ac:dyDescent="0.2">
      <c r="A27" s="111" t="s">
        <v>100</v>
      </c>
      <c r="B27" s="110"/>
      <c r="C27" s="110"/>
      <c r="D27" s="110"/>
      <c r="E27" s="110"/>
      <c r="F27" s="105"/>
      <c r="G27" s="105"/>
      <c r="H27" s="105"/>
      <c r="I27" s="105"/>
      <c r="J27" s="105"/>
      <c r="K27" s="105"/>
      <c r="L27" s="105"/>
    </row>
    <row r="28" spans="1:12" x14ac:dyDescent="0.2">
      <c r="A28" s="111" t="s">
        <v>101</v>
      </c>
      <c r="B28" s="110"/>
      <c r="C28" s="110"/>
      <c r="D28" s="110"/>
      <c r="E28" s="110"/>
      <c r="F28" s="105"/>
      <c r="G28" s="105"/>
      <c r="H28" s="105"/>
      <c r="I28" s="105"/>
      <c r="J28" s="105"/>
      <c r="K28" s="105"/>
      <c r="L28" s="105"/>
    </row>
    <row r="29" spans="1:12" x14ac:dyDescent="0.2">
      <c r="A29" s="111" t="s">
        <v>102</v>
      </c>
      <c r="B29" s="110"/>
      <c r="C29" s="110"/>
      <c r="D29" s="110"/>
      <c r="E29" s="110"/>
      <c r="F29" s="105"/>
      <c r="G29" s="105"/>
      <c r="H29" s="105"/>
      <c r="I29" s="105"/>
      <c r="J29" s="105"/>
      <c r="K29" s="105"/>
      <c r="L29" s="105"/>
    </row>
    <row r="30" spans="1:12" x14ac:dyDescent="0.2">
      <c r="A30" s="115" t="s">
        <v>79</v>
      </c>
      <c r="B30" s="110"/>
      <c r="C30" s="110"/>
      <c r="D30" s="110"/>
      <c r="E30" s="110"/>
      <c r="F30" s="105"/>
      <c r="G30" s="105"/>
      <c r="H30" s="105"/>
      <c r="I30" s="105"/>
      <c r="J30" s="105"/>
      <c r="K30" s="105"/>
      <c r="L30" s="105"/>
    </row>
    <row r="31" spans="1:12" x14ac:dyDescent="0.2">
      <c r="A31" s="113" t="s">
        <v>79</v>
      </c>
      <c r="B31" s="110"/>
      <c r="C31" s="110"/>
      <c r="D31" s="110"/>
      <c r="E31" s="110"/>
      <c r="F31" s="105"/>
      <c r="G31" s="105"/>
      <c r="H31" s="105"/>
      <c r="I31" s="105"/>
      <c r="J31" s="105"/>
      <c r="K31" s="105"/>
      <c r="L31" s="105"/>
    </row>
    <row r="32" spans="1:12" x14ac:dyDescent="0.2">
      <c r="A32" s="113" t="s">
        <v>103</v>
      </c>
      <c r="B32" s="110"/>
      <c r="C32" s="110"/>
      <c r="D32" s="110"/>
      <c r="E32" s="110"/>
      <c r="F32" s="105"/>
      <c r="G32" s="105"/>
      <c r="H32" s="105"/>
      <c r="I32" s="105"/>
      <c r="J32" s="105"/>
      <c r="K32" s="105"/>
      <c r="L32" s="105"/>
    </row>
    <row r="33" spans="1:12" x14ac:dyDescent="0.2">
      <c r="A33" s="115" t="s">
        <v>79</v>
      </c>
      <c r="B33" s="110"/>
      <c r="C33" s="110"/>
      <c r="D33" s="110"/>
      <c r="E33" s="110"/>
      <c r="F33" s="105"/>
      <c r="G33" s="105"/>
      <c r="H33" s="105"/>
      <c r="I33" s="105"/>
      <c r="J33" s="105"/>
      <c r="K33" s="105"/>
      <c r="L33" s="105"/>
    </row>
    <row r="34" spans="1:12" x14ac:dyDescent="0.2">
      <c r="A34" s="111" t="s">
        <v>89</v>
      </c>
      <c r="B34" s="110"/>
      <c r="C34" s="110"/>
      <c r="D34" s="110"/>
      <c r="E34" s="110"/>
      <c r="F34" s="105"/>
      <c r="G34" s="105"/>
      <c r="H34" s="105"/>
      <c r="I34" s="105"/>
      <c r="J34" s="105"/>
      <c r="K34" s="105"/>
      <c r="L34" s="105"/>
    </row>
    <row r="35" spans="1:12" x14ac:dyDescent="0.2">
      <c r="A35" s="111" t="s">
        <v>90</v>
      </c>
      <c r="B35" s="110"/>
      <c r="C35" s="110"/>
      <c r="D35" s="110"/>
      <c r="E35" s="110"/>
      <c r="F35" s="105"/>
      <c r="G35" s="105"/>
      <c r="H35" s="105"/>
      <c r="I35" s="105"/>
      <c r="J35" s="105"/>
      <c r="K35" s="105"/>
      <c r="L35" s="105"/>
    </row>
    <row r="36" spans="1:12" x14ac:dyDescent="0.2">
      <c r="A36" s="111" t="s">
        <v>91</v>
      </c>
      <c r="B36" s="110"/>
      <c r="C36" s="110"/>
      <c r="D36" s="110"/>
      <c r="E36" s="110"/>
      <c r="F36" s="105"/>
      <c r="G36" s="105"/>
      <c r="H36" s="105"/>
      <c r="I36" s="105"/>
      <c r="J36" s="105"/>
      <c r="K36" s="105"/>
      <c r="L36" s="105"/>
    </row>
    <row r="37" spans="1:12" x14ac:dyDescent="0.2">
      <c r="A37" s="111" t="s">
        <v>92</v>
      </c>
      <c r="B37" s="110"/>
      <c r="C37" s="110"/>
      <c r="D37" s="110"/>
      <c r="E37" s="110"/>
      <c r="F37" s="105"/>
      <c r="G37" s="105"/>
      <c r="H37" s="105"/>
      <c r="I37" s="105"/>
      <c r="J37" s="105"/>
      <c r="K37" s="105"/>
      <c r="L37" s="105"/>
    </row>
    <row r="38" spans="1:12" x14ac:dyDescent="0.2">
      <c r="A38" s="115" t="s">
        <v>79</v>
      </c>
      <c r="B38" s="110"/>
      <c r="C38" s="110"/>
      <c r="D38" s="110"/>
      <c r="E38" s="110"/>
      <c r="F38" s="105"/>
      <c r="G38" s="105"/>
      <c r="H38" s="105"/>
      <c r="I38" s="105"/>
      <c r="J38" s="105"/>
      <c r="K38" s="105"/>
      <c r="L38" s="105"/>
    </row>
    <row r="39" spans="1:12" x14ac:dyDescent="0.2">
      <c r="A39" s="112" t="s">
        <v>104</v>
      </c>
      <c r="B39" s="110"/>
      <c r="C39" s="110"/>
      <c r="D39" s="110"/>
      <c r="E39" s="110"/>
      <c r="F39" s="105"/>
      <c r="G39" s="105"/>
      <c r="H39" s="105"/>
      <c r="I39" s="105"/>
      <c r="J39" s="105"/>
      <c r="K39" s="105"/>
      <c r="L39" s="105"/>
    </row>
    <row r="40" spans="1:12" x14ac:dyDescent="0.2">
      <c r="A40" s="115" t="s">
        <v>79</v>
      </c>
      <c r="B40" s="110"/>
      <c r="C40" s="110"/>
      <c r="D40" s="110"/>
      <c r="E40" s="110"/>
      <c r="F40" s="105"/>
      <c r="G40" s="105"/>
      <c r="H40" s="105"/>
      <c r="I40" s="105"/>
      <c r="J40" s="105"/>
      <c r="K40" s="105"/>
      <c r="L40" s="105"/>
    </row>
    <row r="41" spans="1:12" x14ac:dyDescent="0.2">
      <c r="A41" s="111" t="s">
        <v>105</v>
      </c>
      <c r="B41" s="110"/>
      <c r="C41" s="110"/>
      <c r="D41" s="110"/>
      <c r="E41" s="110"/>
      <c r="F41" s="105"/>
      <c r="G41" s="105"/>
      <c r="H41" s="105"/>
      <c r="I41" s="105"/>
      <c r="J41" s="105"/>
      <c r="K41" s="105"/>
      <c r="L41" s="105"/>
    </row>
    <row r="42" spans="1:12" x14ac:dyDescent="0.2">
      <c r="A42" s="115" t="s">
        <v>79</v>
      </c>
      <c r="B42" s="110"/>
      <c r="C42" s="110"/>
      <c r="D42" s="110"/>
      <c r="E42" s="110"/>
      <c r="F42" s="105"/>
      <c r="G42" s="105"/>
      <c r="H42" s="105"/>
      <c r="I42" s="105"/>
      <c r="J42" s="105"/>
      <c r="K42" s="105"/>
      <c r="L42" s="105"/>
    </row>
    <row r="43" spans="1:12" x14ac:dyDescent="0.2">
      <c r="A43" s="111" t="s">
        <v>106</v>
      </c>
      <c r="B43" s="110"/>
      <c r="C43" s="110"/>
      <c r="D43" s="110"/>
      <c r="E43" s="110"/>
      <c r="F43" s="105"/>
      <c r="G43" s="105"/>
      <c r="H43" s="105"/>
      <c r="I43" s="105"/>
      <c r="J43" s="105"/>
      <c r="K43" s="105"/>
      <c r="L43" s="105"/>
    </row>
    <row r="44" spans="1:12" x14ac:dyDescent="0.2">
      <c r="A44" s="111" t="s">
        <v>107</v>
      </c>
      <c r="B44" s="110"/>
      <c r="C44" s="110"/>
      <c r="D44" s="110"/>
      <c r="E44" s="110"/>
      <c r="F44" s="105"/>
      <c r="G44" s="105"/>
      <c r="H44" s="105"/>
      <c r="I44" s="105"/>
      <c r="J44" s="105"/>
      <c r="K44" s="105"/>
      <c r="L44" s="105"/>
    </row>
    <row r="45" spans="1:12" x14ac:dyDescent="0.2">
      <c r="A45" s="111" t="s">
        <v>108</v>
      </c>
      <c r="B45" s="110"/>
      <c r="C45" s="110"/>
      <c r="D45" s="110"/>
      <c r="E45" s="110"/>
      <c r="F45" s="105"/>
      <c r="G45" s="105"/>
      <c r="H45" s="105"/>
      <c r="I45" s="105"/>
      <c r="J45" s="105"/>
      <c r="K45" s="105"/>
      <c r="L45" s="105"/>
    </row>
    <row r="46" spans="1:12" x14ac:dyDescent="0.2">
      <c r="A46" s="115" t="s">
        <v>79</v>
      </c>
      <c r="B46" s="110"/>
      <c r="C46" s="110"/>
      <c r="D46" s="110"/>
      <c r="E46" s="110"/>
      <c r="F46" s="105"/>
      <c r="G46" s="105"/>
      <c r="H46" s="105"/>
      <c r="I46" s="105"/>
      <c r="J46" s="105"/>
      <c r="K46" s="105"/>
      <c r="L46" s="105"/>
    </row>
    <row r="47" spans="1:12" x14ac:dyDescent="0.2">
      <c r="A47" s="112" t="s">
        <v>109</v>
      </c>
      <c r="B47" s="110"/>
      <c r="C47" s="110"/>
      <c r="D47" s="110"/>
      <c r="E47" s="110"/>
      <c r="F47" s="105"/>
      <c r="G47" s="105"/>
      <c r="H47" s="105"/>
      <c r="I47" s="105"/>
      <c r="J47" s="105"/>
      <c r="K47" s="105"/>
      <c r="L47" s="105"/>
    </row>
    <row r="48" spans="1:12" x14ac:dyDescent="0.2">
      <c r="A48" s="115" t="s">
        <v>79</v>
      </c>
      <c r="B48" s="110"/>
      <c r="C48" s="110"/>
      <c r="D48" s="110"/>
      <c r="E48" s="110"/>
      <c r="F48" s="105"/>
      <c r="G48" s="105"/>
      <c r="H48" s="105"/>
      <c r="I48" s="105"/>
      <c r="J48" s="105"/>
      <c r="K48" s="105"/>
      <c r="L48" s="105"/>
    </row>
    <row r="49" spans="1:12" x14ac:dyDescent="0.2">
      <c r="A49" s="111" t="s">
        <v>110</v>
      </c>
      <c r="B49" s="110"/>
      <c r="C49" s="110"/>
      <c r="D49" s="110"/>
      <c r="E49" s="110"/>
      <c r="F49" s="105"/>
      <c r="G49" s="105"/>
      <c r="H49" s="105"/>
      <c r="I49" s="105"/>
      <c r="J49" s="105"/>
      <c r="K49" s="105"/>
      <c r="L49" s="105"/>
    </row>
    <row r="50" spans="1:12" x14ac:dyDescent="0.2">
      <c r="A50" s="115" t="s">
        <v>79</v>
      </c>
      <c r="B50" s="110"/>
      <c r="C50" s="110"/>
      <c r="D50" s="110"/>
      <c r="E50" s="110"/>
      <c r="F50" s="105"/>
      <c r="G50" s="105"/>
      <c r="H50" s="105"/>
      <c r="I50" s="105"/>
      <c r="J50" s="105"/>
      <c r="K50" s="105"/>
      <c r="L50" s="105"/>
    </row>
    <row r="51" spans="1:12" x14ac:dyDescent="0.2">
      <c r="A51" s="111" t="s">
        <v>111</v>
      </c>
      <c r="B51" s="110"/>
      <c r="C51" s="110"/>
      <c r="D51" s="110"/>
      <c r="E51" s="110"/>
      <c r="F51" s="105"/>
      <c r="G51" s="105"/>
      <c r="H51" s="105"/>
      <c r="I51" s="105"/>
      <c r="J51" s="105"/>
      <c r="K51" s="105"/>
      <c r="L51" s="105"/>
    </row>
    <row r="52" spans="1:12" x14ac:dyDescent="0.2">
      <c r="A52" s="111" t="s">
        <v>112</v>
      </c>
      <c r="B52" s="110"/>
      <c r="C52" s="110"/>
      <c r="D52" s="110"/>
      <c r="E52" s="110"/>
      <c r="F52" s="105"/>
      <c r="G52" s="105"/>
      <c r="H52" s="105"/>
      <c r="I52" s="105"/>
      <c r="J52" s="105"/>
      <c r="K52" s="105"/>
      <c r="L52" s="105"/>
    </row>
    <row r="53" spans="1:12" x14ac:dyDescent="0.2">
      <c r="A53" s="111" t="s">
        <v>113</v>
      </c>
      <c r="B53" s="110"/>
      <c r="C53" s="110"/>
      <c r="D53" s="110"/>
      <c r="E53" s="110"/>
      <c r="F53" s="105"/>
      <c r="G53" s="105"/>
      <c r="H53" s="105"/>
      <c r="I53" s="105"/>
      <c r="J53" s="105"/>
      <c r="K53" s="105"/>
      <c r="L53" s="105"/>
    </row>
    <row r="54" spans="1:12" x14ac:dyDescent="0.2">
      <c r="A54" s="115" t="s">
        <v>79</v>
      </c>
      <c r="B54" s="110"/>
      <c r="C54" s="110"/>
      <c r="D54" s="110"/>
      <c r="E54" s="110"/>
      <c r="F54" s="105"/>
      <c r="G54" s="105"/>
      <c r="H54" s="105"/>
      <c r="I54" s="105"/>
      <c r="J54" s="105"/>
      <c r="K54" s="105"/>
      <c r="L54" s="105"/>
    </row>
    <row r="55" spans="1:12" x14ac:dyDescent="0.2">
      <c r="A55" s="113" t="s">
        <v>79</v>
      </c>
      <c r="B55" s="110"/>
      <c r="C55" s="110"/>
      <c r="D55" s="110"/>
      <c r="E55" s="110"/>
      <c r="F55" s="105"/>
      <c r="G55" s="105"/>
      <c r="H55" s="105"/>
      <c r="I55" s="105"/>
      <c r="J55" s="105"/>
      <c r="K55" s="105"/>
      <c r="L55" s="105"/>
    </row>
    <row r="56" spans="1:12" x14ac:dyDescent="0.2">
      <c r="A56" s="113" t="s">
        <v>114</v>
      </c>
      <c r="B56" s="110"/>
      <c r="C56" s="110"/>
      <c r="D56" s="110"/>
      <c r="E56" s="110"/>
      <c r="F56" s="105"/>
      <c r="G56" s="105"/>
      <c r="H56" s="105"/>
      <c r="I56" s="105"/>
      <c r="J56" s="105"/>
      <c r="K56" s="105"/>
      <c r="L56" s="105"/>
    </row>
    <row r="57" spans="1:12" x14ac:dyDescent="0.2">
      <c r="A57" s="115" t="s">
        <v>79</v>
      </c>
      <c r="B57" s="110"/>
      <c r="C57" s="110"/>
      <c r="D57" s="110"/>
      <c r="E57" s="110"/>
      <c r="F57" s="105"/>
      <c r="G57" s="105"/>
      <c r="H57" s="105"/>
      <c r="I57" s="105"/>
      <c r="J57" s="105"/>
      <c r="K57" s="105"/>
      <c r="L57" s="105"/>
    </row>
    <row r="58" spans="1:12" x14ac:dyDescent="0.2">
      <c r="A58" s="111" t="s">
        <v>89</v>
      </c>
      <c r="B58" s="110"/>
      <c r="C58" s="110"/>
      <c r="D58" s="110"/>
      <c r="E58" s="110"/>
      <c r="F58" s="105"/>
      <c r="G58" s="105"/>
      <c r="H58" s="105"/>
      <c r="I58" s="105"/>
      <c r="J58" s="105"/>
      <c r="K58" s="105"/>
      <c r="L58" s="105"/>
    </row>
    <row r="59" spans="1:12" x14ac:dyDescent="0.2">
      <c r="A59" s="111" t="s">
        <v>90</v>
      </c>
      <c r="B59" s="110"/>
      <c r="C59" s="110"/>
      <c r="D59" s="110"/>
      <c r="E59" s="110"/>
      <c r="F59" s="105"/>
      <c r="G59" s="105"/>
      <c r="H59" s="105"/>
      <c r="I59" s="105"/>
      <c r="J59" s="105"/>
      <c r="K59" s="105"/>
      <c r="L59" s="105"/>
    </row>
    <row r="60" spans="1:12" x14ac:dyDescent="0.2">
      <c r="A60" s="111" t="s">
        <v>91</v>
      </c>
      <c r="B60" s="110"/>
      <c r="C60" s="110"/>
      <c r="D60" s="110"/>
      <c r="E60" s="110"/>
      <c r="F60" s="105"/>
      <c r="G60" s="105"/>
      <c r="H60" s="105"/>
      <c r="I60" s="105"/>
      <c r="J60" s="105"/>
      <c r="K60" s="105"/>
      <c r="L60" s="105"/>
    </row>
    <row r="61" spans="1:12" x14ac:dyDescent="0.2">
      <c r="A61" s="111" t="s">
        <v>92</v>
      </c>
      <c r="B61" s="110"/>
      <c r="C61" s="110"/>
      <c r="D61" s="110"/>
      <c r="E61" s="110"/>
      <c r="F61" s="105"/>
      <c r="G61" s="105"/>
      <c r="H61" s="105"/>
      <c r="I61" s="105"/>
      <c r="J61" s="105"/>
      <c r="K61" s="105"/>
      <c r="L61" s="105"/>
    </row>
    <row r="62" spans="1:12" x14ac:dyDescent="0.2">
      <c r="A62" s="115" t="s">
        <v>79</v>
      </c>
      <c r="B62" s="110"/>
      <c r="C62" s="110"/>
      <c r="D62" s="110"/>
      <c r="E62" s="110"/>
      <c r="F62" s="105"/>
      <c r="G62" s="105"/>
      <c r="H62" s="105"/>
      <c r="I62" s="105"/>
      <c r="J62" s="105"/>
      <c r="K62" s="105"/>
      <c r="L62" s="105"/>
    </row>
    <row r="63" spans="1:12" x14ac:dyDescent="0.2">
      <c r="A63" s="112" t="s">
        <v>115</v>
      </c>
      <c r="B63" s="110"/>
      <c r="C63" s="110"/>
      <c r="D63" s="110"/>
      <c r="E63" s="110"/>
      <c r="F63" s="105"/>
      <c r="G63" s="105"/>
      <c r="H63" s="105"/>
      <c r="I63" s="105"/>
      <c r="J63" s="105"/>
      <c r="K63" s="105"/>
      <c r="L63" s="105"/>
    </row>
    <row r="64" spans="1:12" x14ac:dyDescent="0.2">
      <c r="A64" s="115" t="s">
        <v>79</v>
      </c>
      <c r="B64" s="110"/>
      <c r="C64" s="110"/>
      <c r="D64" s="110"/>
      <c r="E64" s="110"/>
      <c r="F64" s="105"/>
      <c r="G64" s="105"/>
      <c r="H64" s="105"/>
      <c r="I64" s="105"/>
      <c r="J64" s="105"/>
      <c r="K64" s="105"/>
      <c r="L64" s="105"/>
    </row>
    <row r="65" spans="1:12" x14ac:dyDescent="0.2">
      <c r="A65" s="111" t="s">
        <v>116</v>
      </c>
      <c r="B65" s="110"/>
      <c r="C65" s="110"/>
      <c r="D65" s="110"/>
      <c r="E65" s="110"/>
      <c r="F65" s="105"/>
      <c r="G65" s="105"/>
      <c r="H65" s="105"/>
      <c r="I65" s="105"/>
      <c r="J65" s="105"/>
      <c r="K65" s="105"/>
      <c r="L65" s="105"/>
    </row>
    <row r="66" spans="1:12" x14ac:dyDescent="0.2">
      <c r="A66" s="115" t="s">
        <v>79</v>
      </c>
      <c r="B66" s="110"/>
      <c r="C66" s="110"/>
      <c r="D66" s="110"/>
      <c r="E66" s="110"/>
      <c r="F66" s="105"/>
      <c r="G66" s="105"/>
      <c r="H66" s="105"/>
      <c r="I66" s="105"/>
      <c r="J66" s="105"/>
      <c r="K66" s="105"/>
      <c r="L66" s="105"/>
    </row>
    <row r="67" spans="1:12" x14ac:dyDescent="0.2">
      <c r="A67" s="116" t="s">
        <v>117</v>
      </c>
      <c r="B67" s="110"/>
      <c r="C67" s="110"/>
      <c r="D67" s="110"/>
      <c r="E67" s="110"/>
      <c r="F67" s="105"/>
      <c r="G67" s="105"/>
      <c r="H67" s="105"/>
      <c r="I67" s="105"/>
      <c r="J67" s="105"/>
      <c r="K67" s="105"/>
      <c r="L67" s="105"/>
    </row>
    <row r="68" spans="1:12" x14ac:dyDescent="0.2">
      <c r="A68" s="116" t="s">
        <v>118</v>
      </c>
      <c r="B68" s="110"/>
      <c r="C68" s="110"/>
      <c r="D68" s="110"/>
      <c r="E68" s="110"/>
      <c r="F68" s="105"/>
      <c r="G68" s="105"/>
      <c r="H68" s="105"/>
      <c r="I68" s="105"/>
      <c r="J68" s="105"/>
      <c r="K68" s="105"/>
      <c r="L68" s="105"/>
    </row>
    <row r="69" spans="1:12" x14ac:dyDescent="0.2">
      <c r="A69" s="111" t="s">
        <v>119</v>
      </c>
      <c r="B69" s="110"/>
      <c r="C69" s="110"/>
      <c r="D69" s="110"/>
      <c r="E69" s="110"/>
      <c r="F69" s="105"/>
      <c r="G69" s="105"/>
      <c r="H69" s="105"/>
      <c r="I69" s="105"/>
      <c r="J69" s="105"/>
      <c r="K69" s="105"/>
      <c r="L69" s="105"/>
    </row>
    <row r="70" spans="1:12" x14ac:dyDescent="0.2">
      <c r="A70" s="115" t="s">
        <v>79</v>
      </c>
      <c r="B70" s="110"/>
      <c r="C70" s="110"/>
      <c r="D70" s="110"/>
      <c r="E70" s="110"/>
      <c r="F70" s="105"/>
      <c r="G70" s="105"/>
      <c r="H70" s="105"/>
      <c r="I70" s="105"/>
      <c r="J70" s="105"/>
      <c r="K70" s="105"/>
      <c r="L70" s="105"/>
    </row>
    <row r="71" spans="1:12" x14ac:dyDescent="0.2">
      <c r="A71" s="112" t="s">
        <v>98</v>
      </c>
      <c r="B71" s="110"/>
      <c r="C71" s="110"/>
      <c r="D71" s="110"/>
      <c r="E71" s="110"/>
      <c r="F71" s="105"/>
      <c r="G71" s="105"/>
      <c r="H71" s="105"/>
      <c r="I71" s="105"/>
      <c r="J71" s="105"/>
      <c r="K71" s="105"/>
      <c r="L71" s="105"/>
    </row>
    <row r="72" spans="1:12" x14ac:dyDescent="0.2">
      <c r="A72" s="115" t="s">
        <v>79</v>
      </c>
      <c r="B72" s="110"/>
      <c r="C72" s="110"/>
      <c r="D72" s="110"/>
      <c r="E72" s="110"/>
      <c r="F72" s="105"/>
      <c r="G72" s="105"/>
      <c r="H72" s="105"/>
      <c r="I72" s="105"/>
      <c r="J72" s="105"/>
      <c r="K72" s="105"/>
      <c r="L72" s="105"/>
    </row>
    <row r="73" spans="1:12" x14ac:dyDescent="0.2">
      <c r="A73" s="111" t="s">
        <v>120</v>
      </c>
      <c r="B73" s="110"/>
      <c r="C73" s="110"/>
      <c r="D73" s="110"/>
      <c r="E73" s="110"/>
      <c r="F73" s="105"/>
      <c r="G73" s="105"/>
      <c r="H73" s="105"/>
      <c r="I73" s="105"/>
      <c r="J73" s="105"/>
      <c r="K73" s="105"/>
      <c r="L73" s="105"/>
    </row>
    <row r="74" spans="1:12" x14ac:dyDescent="0.2">
      <c r="A74" s="115" t="s">
        <v>79</v>
      </c>
      <c r="B74" s="110"/>
      <c r="C74" s="110"/>
      <c r="D74" s="110"/>
      <c r="E74" s="110"/>
      <c r="F74" s="105"/>
      <c r="G74" s="105"/>
      <c r="H74" s="105"/>
      <c r="I74" s="105"/>
      <c r="J74" s="105"/>
      <c r="K74" s="105"/>
      <c r="L74" s="105"/>
    </row>
    <row r="75" spans="1:12" x14ac:dyDescent="0.2">
      <c r="A75" s="111" t="s">
        <v>100</v>
      </c>
      <c r="B75" s="110"/>
      <c r="C75" s="110"/>
      <c r="D75" s="110"/>
      <c r="E75" s="110"/>
      <c r="F75" s="105"/>
      <c r="G75" s="105"/>
      <c r="H75" s="105"/>
      <c r="I75" s="105"/>
      <c r="J75" s="105"/>
      <c r="K75" s="105"/>
      <c r="L75" s="105"/>
    </row>
    <row r="76" spans="1:12" x14ac:dyDescent="0.2">
      <c r="A76" s="111" t="s">
        <v>101</v>
      </c>
      <c r="B76" s="110"/>
      <c r="C76" s="110"/>
      <c r="D76" s="110"/>
      <c r="E76" s="110"/>
      <c r="F76" s="105"/>
      <c r="G76" s="105"/>
      <c r="H76" s="105"/>
      <c r="I76" s="105"/>
      <c r="J76" s="105"/>
      <c r="K76" s="105"/>
      <c r="L76" s="105"/>
    </row>
    <row r="77" spans="1:12" x14ac:dyDescent="0.2">
      <c r="A77" s="111" t="s">
        <v>102</v>
      </c>
      <c r="B77" s="110"/>
      <c r="C77" s="110"/>
      <c r="D77" s="110"/>
      <c r="E77" s="110"/>
      <c r="F77" s="105"/>
      <c r="G77" s="105"/>
      <c r="H77" s="105"/>
      <c r="I77" s="105"/>
      <c r="J77" s="105"/>
      <c r="K77" s="105"/>
      <c r="L77" s="105"/>
    </row>
    <row r="78" spans="1:12" x14ac:dyDescent="0.2">
      <c r="A78" s="115" t="s">
        <v>79</v>
      </c>
      <c r="B78" s="110"/>
      <c r="C78" s="110"/>
      <c r="D78" s="110"/>
      <c r="E78" s="110"/>
      <c r="F78" s="105"/>
      <c r="G78" s="105"/>
      <c r="H78" s="105"/>
      <c r="I78" s="105"/>
      <c r="J78" s="105"/>
      <c r="K78" s="105"/>
      <c r="L78" s="105"/>
    </row>
    <row r="79" spans="1:12" x14ac:dyDescent="0.2">
      <c r="A79" s="113" t="s">
        <v>79</v>
      </c>
      <c r="B79" s="110"/>
      <c r="C79" s="110"/>
      <c r="D79" s="110"/>
      <c r="E79" s="110"/>
      <c r="F79" s="105"/>
      <c r="G79" s="105"/>
      <c r="H79" s="105"/>
      <c r="I79" s="105"/>
      <c r="J79" s="105"/>
      <c r="K79" s="105"/>
      <c r="L79" s="105"/>
    </row>
    <row r="80" spans="1:12" x14ac:dyDescent="0.2">
      <c r="A80" s="113" t="s">
        <v>121</v>
      </c>
      <c r="B80" s="110"/>
      <c r="C80" s="110"/>
      <c r="D80" s="110"/>
      <c r="E80" s="110"/>
      <c r="F80" s="105"/>
      <c r="G80" s="105"/>
      <c r="H80" s="105"/>
      <c r="I80" s="105"/>
      <c r="J80" s="105"/>
      <c r="K80" s="105"/>
      <c r="L80" s="105"/>
    </row>
    <row r="81" spans="1:12" x14ac:dyDescent="0.2">
      <c r="A81" s="115" t="s">
        <v>79</v>
      </c>
      <c r="B81" s="110"/>
      <c r="C81" s="110"/>
      <c r="D81" s="110"/>
      <c r="E81" s="110"/>
      <c r="F81" s="105"/>
      <c r="G81" s="105"/>
      <c r="H81" s="105"/>
      <c r="I81" s="105"/>
      <c r="J81" s="105"/>
      <c r="K81" s="105"/>
      <c r="L81" s="105"/>
    </row>
    <row r="82" spans="1:12" x14ac:dyDescent="0.2">
      <c r="A82" s="111" t="s">
        <v>89</v>
      </c>
      <c r="B82" s="110"/>
      <c r="C82" s="110"/>
      <c r="D82" s="110"/>
      <c r="E82" s="110"/>
      <c r="F82" s="105"/>
      <c r="G82" s="105"/>
      <c r="H82" s="105"/>
      <c r="I82" s="105"/>
      <c r="J82" s="105"/>
      <c r="K82" s="105"/>
      <c r="L82" s="105"/>
    </row>
    <row r="83" spans="1:12" x14ac:dyDescent="0.2">
      <c r="A83" s="111" t="s">
        <v>90</v>
      </c>
      <c r="B83" s="110"/>
      <c r="C83" s="110"/>
      <c r="D83" s="110"/>
      <c r="E83" s="110"/>
      <c r="F83" s="105"/>
      <c r="G83" s="105"/>
      <c r="H83" s="105"/>
      <c r="I83" s="105"/>
      <c r="J83" s="105"/>
      <c r="K83" s="105"/>
      <c r="L83" s="105"/>
    </row>
    <row r="84" spans="1:12" x14ac:dyDescent="0.2">
      <c r="A84" s="111" t="s">
        <v>91</v>
      </c>
      <c r="B84" s="110"/>
      <c r="C84" s="110"/>
      <c r="D84" s="110"/>
      <c r="E84" s="110"/>
      <c r="F84" s="105"/>
      <c r="G84" s="105"/>
      <c r="H84" s="105"/>
      <c r="I84" s="105"/>
      <c r="J84" s="105"/>
      <c r="K84" s="105"/>
      <c r="L84" s="105"/>
    </row>
    <row r="85" spans="1:12" x14ac:dyDescent="0.2">
      <c r="A85" s="111" t="s">
        <v>92</v>
      </c>
      <c r="B85" s="110"/>
      <c r="C85" s="110"/>
      <c r="D85" s="110"/>
      <c r="E85" s="110"/>
      <c r="F85" s="105"/>
      <c r="G85" s="105"/>
      <c r="H85" s="105"/>
      <c r="I85" s="105"/>
      <c r="J85" s="105"/>
      <c r="K85" s="105"/>
      <c r="L85" s="105"/>
    </row>
    <row r="86" spans="1:12" x14ac:dyDescent="0.2">
      <c r="A86" s="115" t="s">
        <v>79</v>
      </c>
      <c r="B86" s="110"/>
      <c r="C86" s="110"/>
      <c r="D86" s="110"/>
      <c r="E86" s="110"/>
      <c r="F86" s="105"/>
      <c r="G86" s="105"/>
      <c r="H86" s="105"/>
      <c r="I86" s="105"/>
      <c r="J86" s="105"/>
      <c r="K86" s="105"/>
      <c r="L86" s="105"/>
    </row>
    <row r="87" spans="1:12" x14ac:dyDescent="0.2">
      <c r="A87" s="112" t="s">
        <v>122</v>
      </c>
      <c r="B87" s="110"/>
      <c r="C87" s="110"/>
      <c r="D87" s="110"/>
      <c r="E87" s="110"/>
      <c r="F87" s="105"/>
      <c r="G87" s="105"/>
      <c r="H87" s="105"/>
      <c r="I87" s="105"/>
      <c r="J87" s="105"/>
      <c r="K87" s="105"/>
      <c r="L87" s="105"/>
    </row>
    <row r="88" spans="1:12" x14ac:dyDescent="0.2">
      <c r="A88" s="115" t="s">
        <v>79</v>
      </c>
      <c r="B88" s="110"/>
      <c r="C88" s="110"/>
      <c r="D88" s="110"/>
      <c r="E88" s="110"/>
      <c r="F88" s="105"/>
      <c r="G88" s="105"/>
      <c r="H88" s="105"/>
      <c r="I88" s="105"/>
      <c r="J88" s="105"/>
      <c r="K88" s="105"/>
      <c r="L88" s="105"/>
    </row>
    <row r="89" spans="1:12" x14ac:dyDescent="0.2">
      <c r="A89" s="111" t="s">
        <v>123</v>
      </c>
      <c r="B89" s="110"/>
      <c r="C89" s="110"/>
      <c r="D89" s="110"/>
      <c r="E89" s="110"/>
      <c r="F89" s="105"/>
      <c r="G89" s="105"/>
      <c r="H89" s="105"/>
      <c r="I89" s="105"/>
      <c r="J89" s="105"/>
      <c r="K89" s="105"/>
      <c r="L89" s="105"/>
    </row>
    <row r="90" spans="1:12" x14ac:dyDescent="0.2">
      <c r="A90" s="115" t="s">
        <v>79</v>
      </c>
      <c r="B90" s="110"/>
      <c r="C90" s="110"/>
      <c r="D90" s="110"/>
      <c r="E90" s="110"/>
      <c r="F90" s="105"/>
      <c r="G90" s="105"/>
      <c r="H90" s="105"/>
      <c r="I90" s="105"/>
      <c r="J90" s="105"/>
      <c r="K90" s="105"/>
      <c r="L90" s="105"/>
    </row>
    <row r="91" spans="1:12" x14ac:dyDescent="0.2">
      <c r="A91" s="111" t="s">
        <v>124</v>
      </c>
      <c r="B91" s="110"/>
      <c r="C91" s="110"/>
      <c r="D91" s="110"/>
      <c r="E91" s="110"/>
      <c r="F91" s="105"/>
      <c r="G91" s="105"/>
      <c r="H91" s="105"/>
      <c r="I91" s="105"/>
      <c r="J91" s="105"/>
      <c r="K91" s="105"/>
      <c r="L91" s="105"/>
    </row>
    <row r="92" spans="1:12" x14ac:dyDescent="0.2">
      <c r="A92" s="111" t="s">
        <v>125</v>
      </c>
      <c r="B92" s="110"/>
      <c r="C92" s="110"/>
      <c r="D92" s="110"/>
      <c r="E92" s="110"/>
      <c r="F92" s="105"/>
      <c r="G92" s="105"/>
      <c r="H92" s="105"/>
      <c r="I92" s="105"/>
      <c r="J92" s="105"/>
      <c r="K92" s="105"/>
      <c r="L92" s="105"/>
    </row>
    <row r="93" spans="1:12" x14ac:dyDescent="0.2">
      <c r="A93" s="111" t="s">
        <v>126</v>
      </c>
      <c r="B93" s="110"/>
      <c r="C93" s="110"/>
      <c r="D93" s="110"/>
      <c r="E93" s="110"/>
      <c r="F93" s="105"/>
      <c r="G93" s="105"/>
      <c r="H93" s="105"/>
      <c r="I93" s="105"/>
      <c r="J93" s="105"/>
      <c r="K93" s="105"/>
      <c r="L93" s="105"/>
    </row>
    <row r="94" spans="1:12" x14ac:dyDescent="0.2">
      <c r="A94" s="115" t="s">
        <v>79</v>
      </c>
      <c r="B94" s="110"/>
      <c r="C94" s="110"/>
      <c r="D94" s="110"/>
      <c r="E94" s="110"/>
      <c r="F94" s="105"/>
      <c r="G94" s="105"/>
      <c r="H94" s="105"/>
      <c r="I94" s="105"/>
      <c r="J94" s="105"/>
      <c r="K94" s="105"/>
      <c r="L94" s="105"/>
    </row>
    <row r="95" spans="1:12" x14ac:dyDescent="0.2">
      <c r="A95" s="112" t="s">
        <v>127</v>
      </c>
      <c r="B95" s="110"/>
      <c r="C95" s="110"/>
      <c r="D95" s="110"/>
      <c r="E95" s="110"/>
      <c r="F95" s="105"/>
      <c r="G95" s="105"/>
      <c r="H95" s="105"/>
      <c r="I95" s="105"/>
      <c r="J95" s="105"/>
      <c r="K95" s="105"/>
      <c r="L95" s="105"/>
    </row>
    <row r="96" spans="1:12" x14ac:dyDescent="0.2">
      <c r="A96" s="115" t="s">
        <v>79</v>
      </c>
      <c r="B96" s="110"/>
      <c r="C96" s="110"/>
      <c r="D96" s="110"/>
      <c r="E96" s="110"/>
      <c r="F96" s="105"/>
      <c r="G96" s="105"/>
      <c r="H96" s="105"/>
      <c r="I96" s="105"/>
      <c r="J96" s="105"/>
      <c r="K96" s="105"/>
      <c r="L96" s="105"/>
    </row>
    <row r="97" spans="1:12" x14ac:dyDescent="0.2">
      <c r="A97" s="111" t="s">
        <v>128</v>
      </c>
      <c r="B97" s="110"/>
      <c r="C97" s="110"/>
      <c r="D97" s="110"/>
      <c r="E97" s="110"/>
      <c r="F97" s="105"/>
      <c r="G97" s="105"/>
      <c r="H97" s="105"/>
      <c r="I97" s="105"/>
      <c r="J97" s="105"/>
      <c r="K97" s="105"/>
      <c r="L97" s="105"/>
    </row>
    <row r="98" spans="1:12" x14ac:dyDescent="0.2">
      <c r="A98" s="115" t="s">
        <v>79</v>
      </c>
      <c r="B98" s="110"/>
      <c r="C98" s="110"/>
      <c r="D98" s="110"/>
      <c r="E98" s="110"/>
      <c r="F98" s="105"/>
      <c r="G98" s="105"/>
      <c r="H98" s="105"/>
      <c r="I98" s="105"/>
      <c r="J98" s="105"/>
      <c r="K98" s="105"/>
      <c r="L98" s="105"/>
    </row>
    <row r="99" spans="1:12" x14ac:dyDescent="0.2">
      <c r="A99" s="116" t="s">
        <v>129</v>
      </c>
      <c r="B99" s="110"/>
      <c r="C99" s="110"/>
      <c r="D99" s="110"/>
      <c r="E99" s="110"/>
      <c r="F99" s="105"/>
      <c r="G99" s="105"/>
      <c r="H99" s="105"/>
      <c r="I99" s="105"/>
      <c r="J99" s="105"/>
      <c r="K99" s="105"/>
      <c r="L99" s="105"/>
    </row>
    <row r="100" spans="1:12" x14ac:dyDescent="0.2">
      <c r="A100" s="111" t="s">
        <v>130</v>
      </c>
      <c r="B100" s="110"/>
      <c r="C100" s="110"/>
      <c r="D100" s="110"/>
      <c r="E100" s="110"/>
      <c r="F100" s="105"/>
      <c r="G100" s="105"/>
      <c r="H100" s="105"/>
      <c r="I100" s="105"/>
      <c r="J100" s="105"/>
      <c r="K100" s="105"/>
      <c r="L100" s="105"/>
    </row>
    <row r="101" spans="1:12" x14ac:dyDescent="0.2">
      <c r="A101" s="111" t="s">
        <v>131</v>
      </c>
      <c r="B101" s="110"/>
      <c r="C101" s="110"/>
      <c r="D101" s="110"/>
      <c r="E101" s="110"/>
      <c r="F101" s="105"/>
      <c r="G101" s="105"/>
      <c r="H101" s="105"/>
      <c r="I101" s="105"/>
      <c r="J101" s="105"/>
      <c r="K101" s="105"/>
      <c r="L101" s="105"/>
    </row>
    <row r="102" spans="1:12" x14ac:dyDescent="0.2">
      <c r="A102" s="115" t="s">
        <v>79</v>
      </c>
      <c r="B102" s="110"/>
      <c r="C102" s="110"/>
      <c r="D102" s="110"/>
      <c r="E102" s="110"/>
      <c r="F102" s="105"/>
      <c r="G102" s="105"/>
      <c r="H102" s="105"/>
      <c r="I102" s="105"/>
      <c r="J102" s="105"/>
      <c r="K102" s="105"/>
      <c r="L102" s="105"/>
    </row>
    <row r="103" spans="1:12" x14ac:dyDescent="0.2">
      <c r="A103" s="113" t="s">
        <v>79</v>
      </c>
      <c r="B103" s="110"/>
      <c r="C103" s="110"/>
      <c r="D103" s="110"/>
      <c r="E103" s="110"/>
      <c r="F103" s="105"/>
      <c r="G103" s="105"/>
      <c r="H103" s="105"/>
      <c r="I103" s="105"/>
      <c r="J103" s="105"/>
      <c r="K103" s="105"/>
      <c r="L103" s="105"/>
    </row>
    <row r="104" spans="1:12" x14ac:dyDescent="0.2">
      <c r="A104" s="113" t="s">
        <v>132</v>
      </c>
      <c r="B104" s="110"/>
      <c r="C104" s="110"/>
      <c r="D104" s="110"/>
      <c r="E104" s="110"/>
      <c r="F104" s="105"/>
      <c r="G104" s="105"/>
      <c r="H104" s="105"/>
      <c r="I104" s="105"/>
      <c r="J104" s="105"/>
      <c r="K104" s="105"/>
      <c r="L104" s="105"/>
    </row>
    <row r="105" spans="1:12" x14ac:dyDescent="0.2">
      <c r="A105" s="115" t="s">
        <v>79</v>
      </c>
      <c r="B105" s="110"/>
      <c r="C105" s="110"/>
      <c r="D105" s="110"/>
      <c r="E105" s="110"/>
      <c r="F105" s="105"/>
      <c r="G105" s="105"/>
      <c r="H105" s="105"/>
      <c r="I105" s="105"/>
      <c r="J105" s="105"/>
      <c r="K105" s="105"/>
      <c r="L105" s="105"/>
    </row>
    <row r="106" spans="1:12" x14ac:dyDescent="0.2">
      <c r="A106" s="111" t="s">
        <v>89</v>
      </c>
      <c r="B106" s="110"/>
      <c r="C106" s="110"/>
      <c r="D106" s="110"/>
      <c r="E106" s="110"/>
      <c r="F106" s="105"/>
      <c r="G106" s="105"/>
      <c r="H106" s="105"/>
      <c r="I106" s="105"/>
      <c r="J106" s="105"/>
      <c r="K106" s="105"/>
      <c r="L106" s="105"/>
    </row>
    <row r="107" spans="1:12" x14ac:dyDescent="0.2">
      <c r="A107" s="111" t="s">
        <v>90</v>
      </c>
      <c r="B107" s="110"/>
      <c r="C107" s="110"/>
      <c r="D107" s="110"/>
      <c r="E107" s="110"/>
      <c r="F107" s="105"/>
      <c r="G107" s="105"/>
      <c r="H107" s="105"/>
      <c r="I107" s="105"/>
      <c r="J107" s="105"/>
      <c r="K107" s="105"/>
      <c r="L107" s="105"/>
    </row>
    <row r="108" spans="1:12" x14ac:dyDescent="0.2">
      <c r="A108" s="111" t="s">
        <v>91</v>
      </c>
      <c r="B108" s="110"/>
      <c r="C108" s="110"/>
      <c r="D108" s="110"/>
      <c r="E108" s="110"/>
      <c r="F108" s="105"/>
      <c r="G108" s="105"/>
      <c r="H108" s="105"/>
      <c r="I108" s="105"/>
      <c r="J108" s="105"/>
      <c r="K108" s="105"/>
      <c r="L108" s="105"/>
    </row>
    <row r="109" spans="1:12" x14ac:dyDescent="0.2">
      <c r="A109" s="111" t="s">
        <v>92</v>
      </c>
      <c r="B109" s="110"/>
      <c r="C109" s="110"/>
      <c r="D109" s="110"/>
      <c r="E109" s="110"/>
      <c r="F109" s="105"/>
      <c r="G109" s="105"/>
      <c r="H109" s="105"/>
      <c r="I109" s="105"/>
      <c r="J109" s="105"/>
      <c r="K109" s="105"/>
      <c r="L109" s="105"/>
    </row>
    <row r="110" spans="1:12" x14ac:dyDescent="0.2">
      <c r="A110" s="115" t="s">
        <v>79</v>
      </c>
      <c r="B110" s="110"/>
      <c r="C110" s="110"/>
      <c r="D110" s="110"/>
      <c r="E110" s="110"/>
      <c r="F110" s="105"/>
      <c r="G110" s="105"/>
      <c r="H110" s="105"/>
      <c r="I110" s="105"/>
      <c r="J110" s="105"/>
      <c r="K110" s="105"/>
      <c r="L110" s="105"/>
    </row>
    <row r="111" spans="1:12" x14ac:dyDescent="0.2">
      <c r="A111" s="112" t="s">
        <v>133</v>
      </c>
      <c r="B111" s="110"/>
      <c r="C111" s="110"/>
      <c r="D111" s="110"/>
      <c r="E111" s="110"/>
      <c r="F111" s="105"/>
      <c r="G111" s="105"/>
      <c r="H111" s="105"/>
      <c r="I111" s="105"/>
      <c r="J111" s="105"/>
      <c r="K111" s="105"/>
      <c r="L111" s="105"/>
    </row>
    <row r="112" spans="1:12" x14ac:dyDescent="0.2">
      <c r="A112" s="115" t="s">
        <v>79</v>
      </c>
      <c r="B112" s="110"/>
      <c r="C112" s="110"/>
      <c r="D112" s="110"/>
      <c r="E112" s="110"/>
      <c r="F112" s="105"/>
      <c r="G112" s="105"/>
      <c r="H112" s="105"/>
      <c r="I112" s="105"/>
      <c r="J112" s="105"/>
      <c r="K112" s="105"/>
      <c r="L112" s="105"/>
    </row>
    <row r="113" spans="1:12" x14ac:dyDescent="0.2">
      <c r="A113" s="111" t="s">
        <v>134</v>
      </c>
      <c r="B113" s="110"/>
      <c r="C113" s="110"/>
      <c r="D113" s="110"/>
      <c r="E113" s="110"/>
      <c r="F113" s="105"/>
      <c r="G113" s="105"/>
      <c r="H113" s="105"/>
      <c r="I113" s="105"/>
      <c r="J113" s="105"/>
      <c r="K113" s="105"/>
      <c r="L113" s="105"/>
    </row>
    <row r="114" spans="1:12" x14ac:dyDescent="0.2">
      <c r="A114" s="115" t="s">
        <v>79</v>
      </c>
      <c r="B114" s="110"/>
      <c r="C114" s="110"/>
      <c r="D114" s="110"/>
      <c r="E114" s="110"/>
      <c r="F114" s="105"/>
      <c r="G114" s="105"/>
      <c r="H114" s="105"/>
      <c r="I114" s="105"/>
      <c r="J114" s="105"/>
      <c r="K114" s="105"/>
      <c r="L114" s="105"/>
    </row>
    <row r="115" spans="1:12" x14ac:dyDescent="0.2">
      <c r="A115" s="111" t="s">
        <v>135</v>
      </c>
      <c r="B115" s="110"/>
      <c r="C115" s="110"/>
      <c r="D115" s="110"/>
      <c r="E115" s="110"/>
      <c r="F115" s="105"/>
      <c r="G115" s="105"/>
      <c r="H115" s="105"/>
      <c r="I115" s="105"/>
      <c r="J115" s="105"/>
      <c r="K115" s="105"/>
      <c r="L115" s="105"/>
    </row>
    <row r="116" spans="1:12" x14ac:dyDescent="0.2">
      <c r="A116" s="111" t="s">
        <v>136</v>
      </c>
      <c r="B116" s="110"/>
      <c r="C116" s="110"/>
      <c r="D116" s="110"/>
      <c r="E116" s="110"/>
      <c r="F116" s="105"/>
      <c r="G116" s="105"/>
      <c r="H116" s="105"/>
      <c r="I116" s="105"/>
      <c r="J116" s="105"/>
      <c r="K116" s="105"/>
      <c r="L116" s="105"/>
    </row>
    <row r="117" spans="1:12" x14ac:dyDescent="0.2">
      <c r="A117" s="111" t="s">
        <v>137</v>
      </c>
      <c r="B117" s="110"/>
      <c r="C117" s="110"/>
      <c r="D117" s="110"/>
      <c r="E117" s="110"/>
      <c r="F117" s="105"/>
      <c r="G117" s="105"/>
      <c r="H117" s="105"/>
      <c r="I117" s="105"/>
      <c r="J117" s="105"/>
      <c r="K117" s="105"/>
      <c r="L117" s="105"/>
    </row>
    <row r="118" spans="1:12" x14ac:dyDescent="0.2">
      <c r="A118" s="115" t="s">
        <v>79</v>
      </c>
      <c r="B118" s="110"/>
      <c r="C118" s="110"/>
      <c r="D118" s="110"/>
      <c r="E118" s="110"/>
      <c r="F118" s="105"/>
      <c r="G118" s="105"/>
      <c r="H118" s="105"/>
      <c r="I118" s="105"/>
      <c r="J118" s="105"/>
      <c r="K118" s="105"/>
      <c r="L118" s="105"/>
    </row>
    <row r="119" spans="1:12" x14ac:dyDescent="0.2">
      <c r="A119" s="112" t="s">
        <v>138</v>
      </c>
      <c r="B119" s="110"/>
      <c r="C119" s="110"/>
      <c r="D119" s="110"/>
      <c r="E119" s="110"/>
      <c r="F119" s="105"/>
      <c r="G119" s="105"/>
      <c r="H119" s="105"/>
      <c r="I119" s="105"/>
      <c r="J119" s="105"/>
      <c r="K119" s="105"/>
      <c r="L119" s="105"/>
    </row>
    <row r="120" spans="1:12" x14ac:dyDescent="0.2">
      <c r="A120" s="115" t="s">
        <v>79</v>
      </c>
      <c r="B120" s="110"/>
      <c r="C120" s="110"/>
      <c r="D120" s="110"/>
      <c r="E120" s="110"/>
      <c r="F120" s="105"/>
      <c r="G120" s="105"/>
      <c r="H120" s="105"/>
      <c r="I120" s="105"/>
      <c r="J120" s="105"/>
      <c r="K120" s="105"/>
      <c r="L120" s="105"/>
    </row>
    <row r="121" spans="1:12" x14ac:dyDescent="0.2">
      <c r="A121" s="111" t="s">
        <v>139</v>
      </c>
      <c r="B121" s="110"/>
      <c r="C121" s="110"/>
      <c r="D121" s="110"/>
      <c r="E121" s="110"/>
      <c r="F121" s="105"/>
      <c r="G121" s="105"/>
      <c r="H121" s="105"/>
      <c r="I121" s="105"/>
      <c r="J121" s="105"/>
      <c r="K121" s="105"/>
      <c r="L121" s="105"/>
    </row>
    <row r="122" spans="1:12" x14ac:dyDescent="0.2">
      <c r="A122" s="115" t="s">
        <v>79</v>
      </c>
      <c r="B122" s="110"/>
      <c r="C122" s="110"/>
      <c r="D122" s="110"/>
      <c r="E122" s="110"/>
      <c r="F122" s="105"/>
      <c r="G122" s="105"/>
      <c r="H122" s="105"/>
      <c r="I122" s="105"/>
      <c r="J122" s="105"/>
      <c r="K122" s="105"/>
      <c r="L122" s="105"/>
    </row>
    <row r="123" spans="1:12" x14ac:dyDescent="0.2">
      <c r="A123" s="116" t="s">
        <v>140</v>
      </c>
      <c r="B123" s="110"/>
      <c r="C123" s="110"/>
      <c r="D123" s="110"/>
      <c r="E123" s="110"/>
      <c r="F123" s="105"/>
      <c r="G123" s="105"/>
      <c r="H123" s="105"/>
      <c r="I123" s="105"/>
      <c r="J123" s="105"/>
      <c r="K123" s="105"/>
      <c r="L123" s="105"/>
    </row>
    <row r="124" spans="1:12" x14ac:dyDescent="0.2">
      <c r="A124" s="116" t="s">
        <v>141</v>
      </c>
      <c r="B124" s="110"/>
      <c r="C124" s="110"/>
      <c r="D124" s="110"/>
      <c r="E124" s="110"/>
      <c r="F124" s="105"/>
      <c r="G124" s="105"/>
      <c r="H124" s="105"/>
      <c r="I124" s="105"/>
      <c r="J124" s="105"/>
      <c r="K124" s="105"/>
      <c r="L124" s="105"/>
    </row>
    <row r="125" spans="1:12" x14ac:dyDescent="0.2">
      <c r="A125" s="111" t="s">
        <v>142</v>
      </c>
      <c r="B125" s="110"/>
      <c r="C125" s="110"/>
      <c r="D125" s="110"/>
      <c r="E125" s="110"/>
      <c r="F125" s="105"/>
      <c r="G125" s="105"/>
      <c r="H125" s="105"/>
      <c r="I125" s="105"/>
      <c r="J125" s="105"/>
      <c r="K125" s="105"/>
      <c r="L125" s="105"/>
    </row>
    <row r="126" spans="1:12" x14ac:dyDescent="0.2">
      <c r="A126" s="115" t="s">
        <v>79</v>
      </c>
      <c r="B126" s="110"/>
      <c r="C126" s="110"/>
      <c r="D126" s="110"/>
      <c r="E126" s="110"/>
      <c r="F126" s="105"/>
      <c r="G126" s="105"/>
      <c r="H126" s="105"/>
      <c r="I126" s="105"/>
      <c r="J126" s="105"/>
      <c r="K126" s="105"/>
      <c r="L126" s="105"/>
    </row>
    <row r="127" spans="1:12" x14ac:dyDescent="0.2">
      <c r="A127" s="113" t="s">
        <v>79</v>
      </c>
      <c r="B127" s="110"/>
      <c r="C127" s="110"/>
      <c r="D127" s="110"/>
      <c r="E127" s="110"/>
      <c r="F127" s="105"/>
      <c r="G127" s="105"/>
      <c r="H127" s="105"/>
      <c r="I127" s="105"/>
      <c r="J127" s="105"/>
      <c r="K127" s="105"/>
      <c r="L127" s="105"/>
    </row>
    <row r="128" spans="1:12" x14ac:dyDescent="0.2">
      <c r="A128" s="113" t="s">
        <v>143</v>
      </c>
      <c r="B128" s="110"/>
      <c r="C128" s="110"/>
      <c r="D128" s="110"/>
      <c r="E128" s="110"/>
      <c r="F128" s="105"/>
      <c r="G128" s="105"/>
      <c r="H128" s="105"/>
      <c r="I128" s="105"/>
      <c r="J128" s="105"/>
      <c r="K128" s="105"/>
      <c r="L128" s="105"/>
    </row>
    <row r="129" spans="1:12" x14ac:dyDescent="0.2">
      <c r="A129" s="115" t="s">
        <v>79</v>
      </c>
      <c r="B129" s="110"/>
      <c r="C129" s="110"/>
      <c r="D129" s="110"/>
      <c r="E129" s="110"/>
      <c r="F129" s="105"/>
      <c r="G129" s="105"/>
      <c r="H129" s="105"/>
      <c r="I129" s="105"/>
      <c r="J129" s="105"/>
      <c r="K129" s="105"/>
      <c r="L129" s="105"/>
    </row>
    <row r="130" spans="1:12" x14ac:dyDescent="0.2">
      <c r="A130" s="111" t="s">
        <v>89</v>
      </c>
      <c r="B130" s="110"/>
      <c r="C130" s="110"/>
      <c r="D130" s="110"/>
      <c r="E130" s="110"/>
      <c r="F130" s="105"/>
      <c r="G130" s="105"/>
      <c r="H130" s="105"/>
      <c r="I130" s="105"/>
      <c r="J130" s="105"/>
      <c r="K130" s="105"/>
      <c r="L130" s="105"/>
    </row>
    <row r="131" spans="1:12" x14ac:dyDescent="0.2">
      <c r="A131" s="111" t="s">
        <v>90</v>
      </c>
      <c r="B131" s="110"/>
      <c r="C131" s="110"/>
      <c r="D131" s="110"/>
      <c r="E131" s="110"/>
      <c r="F131" s="105"/>
      <c r="G131" s="105"/>
      <c r="H131" s="105"/>
      <c r="I131" s="105"/>
      <c r="J131" s="105"/>
      <c r="K131" s="105"/>
      <c r="L131" s="105"/>
    </row>
    <row r="132" spans="1:12" x14ac:dyDescent="0.2">
      <c r="A132" s="111" t="s">
        <v>91</v>
      </c>
      <c r="B132" s="110"/>
      <c r="C132" s="110"/>
      <c r="D132" s="110"/>
      <c r="E132" s="110"/>
      <c r="F132" s="105"/>
      <c r="G132" s="105"/>
      <c r="H132" s="105"/>
      <c r="I132" s="105"/>
      <c r="J132" s="105"/>
      <c r="K132" s="105"/>
      <c r="L132" s="105"/>
    </row>
    <row r="133" spans="1:12" x14ac:dyDescent="0.2">
      <c r="A133" s="111" t="s">
        <v>92</v>
      </c>
      <c r="B133" s="110"/>
      <c r="C133" s="110"/>
      <c r="D133" s="110"/>
      <c r="E133" s="110"/>
      <c r="F133" s="105"/>
      <c r="G133" s="105"/>
      <c r="H133" s="105"/>
      <c r="I133" s="105"/>
      <c r="J133" s="105"/>
      <c r="K133" s="105"/>
      <c r="L133" s="105"/>
    </row>
    <row r="134" spans="1:12" x14ac:dyDescent="0.2">
      <c r="A134" s="115" t="s">
        <v>79</v>
      </c>
      <c r="B134" s="110"/>
      <c r="C134" s="110"/>
      <c r="D134" s="110"/>
      <c r="E134" s="110"/>
      <c r="F134" s="105"/>
      <c r="G134" s="105"/>
      <c r="H134" s="105"/>
      <c r="I134" s="105"/>
      <c r="J134" s="105"/>
      <c r="K134" s="105"/>
      <c r="L134" s="105"/>
    </row>
    <row r="135" spans="1:12" x14ac:dyDescent="0.2">
      <c r="A135" s="112" t="s">
        <v>144</v>
      </c>
      <c r="B135" s="110"/>
      <c r="C135" s="110"/>
      <c r="D135" s="110"/>
      <c r="E135" s="110"/>
      <c r="F135" s="105"/>
      <c r="G135" s="105"/>
      <c r="H135" s="105"/>
      <c r="I135" s="105"/>
      <c r="J135" s="105"/>
      <c r="K135" s="105"/>
      <c r="L135" s="105"/>
    </row>
    <row r="136" spans="1:12" x14ac:dyDescent="0.2">
      <c r="A136" s="115" t="s">
        <v>79</v>
      </c>
      <c r="B136" s="110"/>
      <c r="C136" s="110"/>
      <c r="D136" s="110"/>
      <c r="E136" s="110"/>
      <c r="F136" s="105"/>
      <c r="G136" s="105"/>
      <c r="H136" s="105"/>
      <c r="I136" s="105"/>
      <c r="J136" s="105"/>
      <c r="K136" s="105"/>
      <c r="L136" s="105"/>
    </row>
    <row r="137" spans="1:12" x14ac:dyDescent="0.2">
      <c r="A137" s="111" t="s">
        <v>145</v>
      </c>
      <c r="B137" s="110"/>
      <c r="C137" s="110"/>
      <c r="D137" s="110"/>
      <c r="E137" s="110"/>
      <c r="F137" s="105"/>
      <c r="G137" s="105"/>
      <c r="H137" s="105"/>
      <c r="I137" s="105"/>
      <c r="J137" s="105"/>
      <c r="K137" s="105"/>
      <c r="L137" s="105"/>
    </row>
    <row r="138" spans="1:12" x14ac:dyDescent="0.2">
      <c r="A138" s="115" t="s">
        <v>79</v>
      </c>
      <c r="B138" s="110"/>
      <c r="C138" s="110"/>
      <c r="D138" s="110"/>
      <c r="E138" s="110"/>
      <c r="F138" s="105"/>
      <c r="G138" s="105"/>
      <c r="H138" s="105"/>
      <c r="I138" s="105"/>
      <c r="J138" s="105"/>
      <c r="K138" s="105"/>
      <c r="L138" s="105"/>
    </row>
    <row r="139" spans="1:12" x14ac:dyDescent="0.2">
      <c r="A139" s="111" t="s">
        <v>146</v>
      </c>
      <c r="B139" s="110"/>
      <c r="C139" s="110"/>
      <c r="D139" s="110"/>
      <c r="E139" s="110"/>
      <c r="F139" s="105"/>
      <c r="G139" s="105"/>
      <c r="H139" s="105"/>
      <c r="I139" s="105"/>
      <c r="J139" s="105"/>
      <c r="K139" s="105"/>
      <c r="L139" s="105"/>
    </row>
    <row r="140" spans="1:12" x14ac:dyDescent="0.2">
      <c r="A140" s="111" t="s">
        <v>147</v>
      </c>
      <c r="B140" s="110"/>
      <c r="C140" s="110"/>
      <c r="D140" s="110"/>
      <c r="E140" s="110"/>
      <c r="F140" s="105"/>
      <c r="G140" s="105"/>
      <c r="H140" s="105"/>
      <c r="I140" s="105"/>
      <c r="J140" s="105"/>
      <c r="K140" s="105"/>
      <c r="L140" s="105"/>
    </row>
    <row r="141" spans="1:12" x14ac:dyDescent="0.2">
      <c r="A141" s="111" t="s">
        <v>148</v>
      </c>
      <c r="B141" s="110"/>
      <c r="C141" s="110"/>
      <c r="D141" s="110"/>
      <c r="E141" s="110"/>
      <c r="F141" s="105"/>
      <c r="G141" s="105"/>
      <c r="H141" s="105"/>
      <c r="I141" s="105"/>
      <c r="J141" s="105"/>
      <c r="K141" s="105"/>
      <c r="L141" s="105"/>
    </row>
    <row r="142" spans="1:12" x14ac:dyDescent="0.2">
      <c r="A142" s="115" t="s">
        <v>79</v>
      </c>
      <c r="B142" s="110"/>
      <c r="C142" s="110"/>
      <c r="D142" s="110"/>
      <c r="E142" s="110"/>
      <c r="F142" s="105"/>
      <c r="G142" s="105"/>
      <c r="H142" s="105"/>
      <c r="I142" s="105"/>
      <c r="J142" s="105"/>
      <c r="K142" s="105"/>
      <c r="L142" s="105"/>
    </row>
    <row r="143" spans="1:12" x14ac:dyDescent="0.2">
      <c r="A143" s="112" t="s">
        <v>149</v>
      </c>
      <c r="B143" s="110"/>
      <c r="C143" s="110"/>
      <c r="D143" s="110"/>
      <c r="E143" s="110"/>
      <c r="F143" s="105"/>
      <c r="G143" s="105"/>
      <c r="H143" s="105"/>
      <c r="I143" s="105"/>
      <c r="J143" s="105"/>
      <c r="K143" s="105"/>
      <c r="L143" s="105"/>
    </row>
    <row r="144" spans="1:12" x14ac:dyDescent="0.2">
      <c r="A144" s="115" t="s">
        <v>79</v>
      </c>
      <c r="B144" s="110"/>
      <c r="C144" s="110"/>
      <c r="D144" s="110"/>
      <c r="E144" s="110"/>
      <c r="F144" s="105"/>
      <c r="G144" s="105"/>
      <c r="H144" s="105"/>
      <c r="I144" s="105"/>
      <c r="J144" s="105"/>
      <c r="K144" s="105"/>
      <c r="L144" s="105"/>
    </row>
    <row r="145" spans="1:12" x14ac:dyDescent="0.2">
      <c r="A145" s="111" t="s">
        <v>150</v>
      </c>
      <c r="B145" s="110"/>
      <c r="C145" s="110"/>
      <c r="D145" s="110"/>
      <c r="E145" s="110"/>
      <c r="F145" s="105"/>
      <c r="G145" s="105"/>
      <c r="H145" s="105"/>
      <c r="I145" s="105"/>
      <c r="J145" s="105"/>
      <c r="K145" s="105"/>
      <c r="L145" s="105"/>
    </row>
    <row r="146" spans="1:12" x14ac:dyDescent="0.2">
      <c r="A146" s="115" t="s">
        <v>79</v>
      </c>
      <c r="B146" s="110"/>
      <c r="C146" s="110"/>
      <c r="D146" s="110"/>
      <c r="E146" s="110"/>
      <c r="F146" s="105"/>
      <c r="G146" s="105"/>
      <c r="H146" s="105"/>
      <c r="I146" s="105"/>
      <c r="J146" s="105"/>
      <c r="K146" s="105"/>
      <c r="L146" s="105"/>
    </row>
    <row r="147" spans="1:12" x14ac:dyDescent="0.2">
      <c r="A147" s="111" t="s">
        <v>151</v>
      </c>
      <c r="B147" s="110"/>
      <c r="C147" s="110"/>
      <c r="D147" s="110"/>
      <c r="E147" s="110"/>
      <c r="F147" s="105"/>
      <c r="G147" s="105"/>
      <c r="H147" s="105"/>
      <c r="I147" s="105"/>
      <c r="J147" s="105"/>
      <c r="K147" s="105"/>
      <c r="L147" s="105"/>
    </row>
    <row r="148" spans="1:12" x14ac:dyDescent="0.2">
      <c r="A148" s="111" t="s">
        <v>152</v>
      </c>
      <c r="B148" s="110"/>
      <c r="C148" s="110"/>
      <c r="D148" s="110"/>
      <c r="E148" s="110"/>
      <c r="F148" s="105"/>
      <c r="G148" s="105"/>
      <c r="H148" s="105"/>
      <c r="I148" s="105"/>
      <c r="J148" s="105"/>
      <c r="K148" s="105"/>
      <c r="L148" s="105"/>
    </row>
    <row r="149" spans="1:12" x14ac:dyDescent="0.2">
      <c r="A149" s="111" t="s">
        <v>153</v>
      </c>
      <c r="B149" s="110"/>
      <c r="C149" s="110"/>
      <c r="D149" s="110"/>
      <c r="E149" s="110"/>
      <c r="F149" s="105"/>
      <c r="G149" s="105"/>
      <c r="H149" s="105"/>
      <c r="I149" s="105"/>
      <c r="J149" s="105"/>
      <c r="K149" s="105"/>
      <c r="L149" s="105"/>
    </row>
    <row r="150" spans="1:12" x14ac:dyDescent="0.2">
      <c r="A150" s="115" t="s">
        <v>79</v>
      </c>
      <c r="B150" s="110"/>
      <c r="C150" s="110"/>
      <c r="D150" s="110"/>
      <c r="E150" s="110"/>
      <c r="F150" s="105"/>
      <c r="G150" s="105"/>
      <c r="H150" s="105"/>
      <c r="I150" s="105"/>
      <c r="J150" s="105"/>
      <c r="K150" s="105"/>
      <c r="L150" s="105"/>
    </row>
  </sheetData>
  <sheetProtection sheet="1" objects="1" scenarios="1" formatCells="0" formatColumns="0" formatRows="0" autoFilter="0"/>
  <mergeCells count="155">
    <mergeCell ref="A146:E146"/>
    <mergeCell ref="A147:E147"/>
    <mergeCell ref="A148:E148"/>
    <mergeCell ref="A149:E149"/>
    <mergeCell ref="A150:E150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8:E8"/>
    <mergeCell ref="A9:E9"/>
    <mergeCell ref="A10:E10"/>
    <mergeCell ref="A11:E11"/>
    <mergeCell ref="A12:E12"/>
    <mergeCell ref="A13:E13"/>
    <mergeCell ref="A4:D4"/>
    <mergeCell ref="E4:L4"/>
    <mergeCell ref="A5:D5"/>
    <mergeCell ref="E5:L5"/>
    <mergeCell ref="A6:L6"/>
    <mergeCell ref="A7:E7"/>
    <mergeCell ref="A1:D1"/>
    <mergeCell ref="E1:L1"/>
    <mergeCell ref="A2:D2"/>
    <mergeCell ref="E2:L2"/>
    <mergeCell ref="A3:C3"/>
    <mergeCell ref="D3:L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07638-E028-45ED-9994-4BBBA4743FCD}">
  <sheetPr>
    <tabColor theme="9" tint="0.39997558519241921"/>
  </sheetPr>
  <dimension ref="A1:Q79"/>
  <sheetViews>
    <sheetView showGridLines="0" topLeftCell="E1" zoomScale="70" zoomScaleNormal="70" workbookViewId="0">
      <selection activeCell="D23" sqref="D23"/>
    </sheetView>
  </sheetViews>
  <sheetFormatPr defaultRowHeight="15" x14ac:dyDescent="0.25"/>
  <cols>
    <col min="1" max="1" width="83" customWidth="1"/>
    <col min="2" max="2" width="11.85546875" bestFit="1" customWidth="1"/>
    <col min="3" max="3" width="13.28515625" bestFit="1" customWidth="1"/>
    <col min="4" max="4" width="20.42578125" bestFit="1" customWidth="1"/>
    <col min="5" max="13" width="13.28515625" bestFit="1" customWidth="1"/>
    <col min="14" max="14" width="35.85546875" customWidth="1"/>
    <col min="15" max="15" width="36.42578125" customWidth="1"/>
    <col min="16" max="16" width="44.28515625" bestFit="1" customWidth="1"/>
    <col min="17" max="17" width="13.28515625" bestFit="1" customWidth="1"/>
  </cols>
  <sheetData>
    <row r="1" spans="1:17" ht="23.25" x14ac:dyDescent="0.35">
      <c r="A1" s="31" t="s">
        <v>50</v>
      </c>
      <c r="D1" s="154" t="s">
        <v>51</v>
      </c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7" x14ac:dyDescent="0.25">
      <c r="D2" s="31"/>
    </row>
    <row r="3" spans="1:17" x14ac:dyDescent="0.25">
      <c r="B3" s="17"/>
      <c r="C3" s="17"/>
      <c r="D3" s="17"/>
      <c r="E3" s="151" t="s">
        <v>52</v>
      </c>
      <c r="F3" s="152"/>
      <c r="G3" s="152"/>
      <c r="H3" s="152"/>
      <c r="I3" s="152"/>
      <c r="J3" s="152"/>
      <c r="K3" s="152"/>
      <c r="L3" s="152"/>
      <c r="M3" s="153"/>
      <c r="N3" s="17"/>
      <c r="O3" s="17"/>
      <c r="P3" s="17"/>
    </row>
    <row r="4" spans="1:17" x14ac:dyDescent="0.25">
      <c r="A4" s="85" t="s">
        <v>39</v>
      </c>
      <c r="B4" s="89" t="s">
        <v>53</v>
      </c>
      <c r="C4" s="85" t="str">
        <f t="shared" ref="C4:C15" si="0">Q4</f>
        <v>Kp (cm/hr)</v>
      </c>
      <c r="D4" s="90" t="s">
        <v>54</v>
      </c>
      <c r="E4" s="85">
        <v>0.25</v>
      </c>
      <c r="F4" s="85">
        <v>0.5</v>
      </c>
      <c r="G4" s="85">
        <v>0.75</v>
      </c>
      <c r="H4" s="85">
        <v>1</v>
      </c>
      <c r="I4" s="21">
        <v>2</v>
      </c>
      <c r="J4" s="21">
        <v>3</v>
      </c>
      <c r="K4" s="21">
        <v>4</v>
      </c>
      <c r="L4" s="21">
        <v>6</v>
      </c>
      <c r="M4" s="21">
        <v>8</v>
      </c>
      <c r="N4" s="85" t="s">
        <v>55</v>
      </c>
      <c r="O4" s="85" t="s">
        <v>56</v>
      </c>
      <c r="P4" s="85" t="s">
        <v>57</v>
      </c>
      <c r="Q4" s="85" t="s">
        <v>35</v>
      </c>
    </row>
    <row r="5" spans="1:17" x14ac:dyDescent="0.25">
      <c r="A5" s="17"/>
      <c r="B5" s="89">
        <v>1</v>
      </c>
      <c r="C5" s="85">
        <f t="shared" si="0"/>
        <v>9.2092283214001587E-4</v>
      </c>
      <c r="D5" s="90" t="s">
        <v>58</v>
      </c>
      <c r="E5" s="85">
        <v>35.61</v>
      </c>
      <c r="F5" s="85">
        <v>266.75</v>
      </c>
      <c r="G5" s="85">
        <v>608.79999999999995</v>
      </c>
      <c r="H5" s="89">
        <v>886.22</v>
      </c>
      <c r="I5" s="22"/>
      <c r="J5" s="22"/>
      <c r="K5" s="22"/>
      <c r="L5" s="22"/>
      <c r="M5" s="22"/>
      <c r="N5" s="90">
        <v>1157.5999999999999</v>
      </c>
      <c r="O5" s="85">
        <f>N5/1000</f>
        <v>1.1576</v>
      </c>
      <c r="P5" s="85">
        <v>1257</v>
      </c>
      <c r="Q5" s="85">
        <f>O5/P5</f>
        <v>9.2092283214001587E-4</v>
      </c>
    </row>
    <row r="6" spans="1:17" x14ac:dyDescent="0.25">
      <c r="A6" s="17"/>
      <c r="B6" s="89">
        <v>2</v>
      </c>
      <c r="C6" s="85">
        <f t="shared" si="0"/>
        <v>1.2307080350039776E-3</v>
      </c>
      <c r="D6" s="90" t="s">
        <v>58</v>
      </c>
      <c r="E6" s="85">
        <v>61.92</v>
      </c>
      <c r="F6" s="85">
        <v>352.27</v>
      </c>
      <c r="G6" s="85">
        <v>778.28</v>
      </c>
      <c r="H6" s="89">
        <v>1209.1199999999999</v>
      </c>
      <c r="I6" s="22"/>
      <c r="J6" s="22"/>
      <c r="K6" s="22"/>
      <c r="L6" s="22"/>
      <c r="M6" s="22"/>
      <c r="N6" s="90">
        <v>1547</v>
      </c>
      <c r="O6" s="85">
        <f t="shared" ref="O6:O13" si="1">N6/1000</f>
        <v>1.5469999999999999</v>
      </c>
      <c r="P6" s="85">
        <v>1257</v>
      </c>
      <c r="Q6" s="85">
        <f t="shared" ref="Q6:Q13" si="2">O6/P6</f>
        <v>1.2307080350039776E-3</v>
      </c>
    </row>
    <row r="7" spans="1:17" x14ac:dyDescent="0.25">
      <c r="A7" s="17"/>
      <c r="B7" s="89">
        <v>3</v>
      </c>
      <c r="C7" s="85">
        <f t="shared" si="0"/>
        <v>2.0779634049323785E-4</v>
      </c>
      <c r="D7" s="90" t="s">
        <v>58</v>
      </c>
      <c r="E7" s="85">
        <v>9.48</v>
      </c>
      <c r="F7" s="85">
        <v>70.44</v>
      </c>
      <c r="G7" s="85">
        <v>153.08000000000001</v>
      </c>
      <c r="H7" s="89">
        <v>199.6</v>
      </c>
      <c r="I7" s="22"/>
      <c r="J7" s="22"/>
      <c r="K7" s="22"/>
      <c r="L7" s="22"/>
      <c r="M7" s="22"/>
      <c r="N7" s="90">
        <v>261.2</v>
      </c>
      <c r="O7" s="85">
        <f t="shared" si="1"/>
        <v>0.26119999999999999</v>
      </c>
      <c r="P7" s="85">
        <v>1257</v>
      </c>
      <c r="Q7" s="85">
        <f t="shared" si="2"/>
        <v>2.0779634049323785E-4</v>
      </c>
    </row>
    <row r="8" spans="1:17" x14ac:dyDescent="0.25">
      <c r="A8" s="17"/>
      <c r="B8" s="89">
        <v>4</v>
      </c>
      <c r="C8" s="85">
        <f t="shared" si="0"/>
        <v>1.8880668257756564E-4</v>
      </c>
      <c r="D8" s="90" t="s">
        <v>58</v>
      </c>
      <c r="E8" s="85">
        <v>31.62</v>
      </c>
      <c r="F8" s="85">
        <v>107.4</v>
      </c>
      <c r="G8" s="85">
        <v>175.09</v>
      </c>
      <c r="H8" s="89">
        <v>206.83</v>
      </c>
      <c r="I8" s="22"/>
      <c r="J8" s="22"/>
      <c r="K8" s="22"/>
      <c r="L8" s="22"/>
      <c r="M8" s="22"/>
      <c r="N8" s="90">
        <v>237.33</v>
      </c>
      <c r="O8" s="85">
        <f t="shared" si="1"/>
        <v>0.23733000000000001</v>
      </c>
      <c r="P8" s="85">
        <v>1257</v>
      </c>
      <c r="Q8" s="85">
        <f t="shared" si="2"/>
        <v>1.8880668257756564E-4</v>
      </c>
    </row>
    <row r="9" spans="1:17" x14ac:dyDescent="0.25">
      <c r="A9" s="17"/>
      <c r="B9" s="89">
        <v>5</v>
      </c>
      <c r="C9" s="85">
        <f t="shared" si="0"/>
        <v>1.0024661893396976E-3</v>
      </c>
      <c r="D9" s="90" t="s">
        <v>58</v>
      </c>
      <c r="E9" s="85">
        <v>60.45</v>
      </c>
      <c r="F9" s="85">
        <v>388.81</v>
      </c>
      <c r="G9" s="85">
        <v>717.12</v>
      </c>
      <c r="H9" s="89">
        <v>1001.1</v>
      </c>
      <c r="I9" s="22"/>
      <c r="J9" s="22"/>
      <c r="K9" s="22"/>
      <c r="L9" s="22"/>
      <c r="M9" s="22"/>
      <c r="N9" s="90">
        <v>1260.0999999999999</v>
      </c>
      <c r="O9" s="85">
        <f t="shared" si="1"/>
        <v>1.2601</v>
      </c>
      <c r="P9" s="85">
        <v>1257</v>
      </c>
      <c r="Q9" s="85">
        <f t="shared" si="2"/>
        <v>1.0024661893396976E-3</v>
      </c>
    </row>
    <row r="10" spans="1:17" x14ac:dyDescent="0.25">
      <c r="A10" s="17"/>
      <c r="B10" s="89">
        <v>6</v>
      </c>
      <c r="C10" s="85">
        <f t="shared" si="0"/>
        <v>7.0731105807478128E-4</v>
      </c>
      <c r="D10" s="90" t="s">
        <v>58</v>
      </c>
      <c r="E10" s="85">
        <v>44.73</v>
      </c>
      <c r="F10" s="85">
        <v>258.54000000000002</v>
      </c>
      <c r="G10" s="85">
        <v>517.1</v>
      </c>
      <c r="H10" s="89">
        <v>699.45</v>
      </c>
      <c r="I10" s="22"/>
      <c r="J10" s="22"/>
      <c r="K10" s="22"/>
      <c r="L10" s="22"/>
      <c r="M10" s="22"/>
      <c r="N10" s="90">
        <v>889.09</v>
      </c>
      <c r="O10" s="85">
        <f t="shared" si="1"/>
        <v>0.88909000000000005</v>
      </c>
      <c r="P10" s="85">
        <v>1257</v>
      </c>
      <c r="Q10" s="85">
        <f t="shared" si="2"/>
        <v>7.0731105807478128E-4</v>
      </c>
    </row>
    <row r="11" spans="1:17" x14ac:dyDescent="0.25">
      <c r="A11" s="17"/>
      <c r="B11" s="89">
        <v>7</v>
      </c>
      <c r="C11" s="85">
        <f t="shared" si="0"/>
        <v>4.0612569610182973E-4</v>
      </c>
      <c r="D11" s="90" t="s">
        <v>58</v>
      </c>
      <c r="E11" s="85">
        <v>43.37</v>
      </c>
      <c r="F11" s="85">
        <v>168.47</v>
      </c>
      <c r="G11" s="85">
        <v>328.1</v>
      </c>
      <c r="H11" s="89">
        <v>415.58</v>
      </c>
      <c r="I11" s="22"/>
      <c r="J11" s="22"/>
      <c r="K11" s="22"/>
      <c r="L11" s="22"/>
      <c r="M11" s="22"/>
      <c r="N11" s="90">
        <v>510.5</v>
      </c>
      <c r="O11" s="85">
        <f t="shared" si="1"/>
        <v>0.51049999999999995</v>
      </c>
      <c r="P11" s="85">
        <v>1257</v>
      </c>
      <c r="Q11" s="85">
        <f t="shared" si="2"/>
        <v>4.0612569610182973E-4</v>
      </c>
    </row>
    <row r="12" spans="1:17" ht="15.75" thickBot="1" x14ac:dyDescent="0.3">
      <c r="A12" s="17"/>
      <c r="B12" s="42">
        <v>8</v>
      </c>
      <c r="C12" s="47">
        <f t="shared" si="0"/>
        <v>2.2799522673031026E-2</v>
      </c>
      <c r="D12" s="43" t="s">
        <v>58</v>
      </c>
      <c r="E12" s="19">
        <v>34224.75</v>
      </c>
      <c r="F12" s="19">
        <v>98372.29</v>
      </c>
      <c r="G12" s="19">
        <v>69135.990000000005</v>
      </c>
      <c r="H12" s="23">
        <v>67852.740000000005</v>
      </c>
      <c r="I12" s="22"/>
      <c r="J12" s="22"/>
      <c r="K12" s="22"/>
      <c r="L12" s="22"/>
      <c r="M12" s="22"/>
      <c r="N12" s="25">
        <v>28659</v>
      </c>
      <c r="O12" s="19">
        <f t="shared" si="1"/>
        <v>28.658999999999999</v>
      </c>
      <c r="P12" s="19">
        <v>1257</v>
      </c>
      <c r="Q12" s="19">
        <f t="shared" si="2"/>
        <v>2.2799522673031026E-2</v>
      </c>
    </row>
    <row r="13" spans="1:17" x14ac:dyDescent="0.25">
      <c r="A13" s="17"/>
      <c r="B13" s="51" t="s">
        <v>59</v>
      </c>
      <c r="C13" s="48">
        <f t="shared" si="0"/>
        <v>6.6630526196158649E-4</v>
      </c>
      <c r="D13" s="22"/>
      <c r="E13" s="26">
        <f>AVERAGE(E5:E11)</f>
        <v>41.02571428571428</v>
      </c>
      <c r="F13" s="20">
        <f>AVERAGE(F5:F11)</f>
        <v>230.38285714285715</v>
      </c>
      <c r="G13" s="20">
        <f>AVERAGE(G5:G11)</f>
        <v>468.22428571428566</v>
      </c>
      <c r="H13" s="24">
        <f>AVERAGE(H5:H11)</f>
        <v>659.69999999999993</v>
      </c>
      <c r="I13" s="22"/>
      <c r="J13" s="22"/>
      <c r="K13" s="22"/>
      <c r="L13" s="22"/>
      <c r="M13" s="22"/>
      <c r="N13" s="26">
        <f>AVERAGE(N5:N11)</f>
        <v>837.54571428571421</v>
      </c>
      <c r="O13" s="20">
        <f t="shared" si="1"/>
        <v>0.83754571428571423</v>
      </c>
      <c r="P13" s="20">
        <v>1257</v>
      </c>
      <c r="Q13" s="46">
        <f t="shared" si="2"/>
        <v>6.6630526196158649E-4</v>
      </c>
    </row>
    <row r="14" spans="1:17" x14ac:dyDescent="0.25">
      <c r="A14" s="17"/>
      <c r="B14" s="52" t="s">
        <v>7</v>
      </c>
      <c r="C14" s="49">
        <f t="shared" si="0"/>
        <v>4.0906294799677935E-4</v>
      </c>
      <c r="D14" s="22"/>
      <c r="E14" s="26">
        <f>STDEVA(E5:E11)</f>
        <v>18.009353918767573</v>
      </c>
      <c r="F14" s="20">
        <f t="shared" ref="F14:H14" si="3">STDEVA(F5:F11)</f>
        <v>120.14625222540033</v>
      </c>
      <c r="G14" s="20">
        <f t="shared" si="3"/>
        <v>253.34838831519107</v>
      </c>
      <c r="H14" s="24">
        <f t="shared" si="3"/>
        <v>397.42619662859005</v>
      </c>
      <c r="I14" s="22"/>
      <c r="J14" s="22"/>
      <c r="K14" s="22"/>
      <c r="L14" s="22"/>
      <c r="M14" s="22"/>
      <c r="N14" s="26">
        <f>STDEVA(N5:N11)</f>
        <v>514.19212563195151</v>
      </c>
      <c r="O14" s="20">
        <f>STDEVA(O5:O11)</f>
        <v>0.51419212563195138</v>
      </c>
      <c r="P14" s="85"/>
      <c r="Q14" s="46">
        <f t="shared" ref="Q14" si="4">STDEVA(Q5:Q11)</f>
        <v>4.0906294799677935E-4</v>
      </c>
    </row>
    <row r="15" spans="1:17" ht="15.75" thickBot="1" x14ac:dyDescent="0.3">
      <c r="A15" s="17"/>
      <c r="B15" s="53" t="s">
        <v>36</v>
      </c>
      <c r="C15" s="50">
        <f t="shared" si="0"/>
        <v>61.392723628282319</v>
      </c>
      <c r="D15" s="22"/>
      <c r="E15" s="26">
        <f>(E14/E13)*100</f>
        <v>43.897721788207058</v>
      </c>
      <c r="F15" s="20">
        <f t="shared" ref="F15:H15" si="5">(F14/F13)*100</f>
        <v>52.150691121474956</v>
      </c>
      <c r="G15" s="20">
        <f t="shared" si="5"/>
        <v>54.108339965472517</v>
      </c>
      <c r="H15" s="24">
        <f t="shared" si="5"/>
        <v>60.243473795450974</v>
      </c>
      <c r="I15" s="22"/>
      <c r="J15" s="22"/>
      <c r="K15" s="22"/>
      <c r="L15" s="22"/>
      <c r="M15" s="22"/>
      <c r="N15" s="26">
        <f>(N14/N13)*100</f>
        <v>61.392723628282312</v>
      </c>
      <c r="O15" s="20">
        <f>(O14/O13)*100</f>
        <v>61.392723628282297</v>
      </c>
      <c r="P15" s="85"/>
      <c r="Q15" s="46">
        <f t="shared" ref="Q15" si="6">(Q14/Q13)*100</f>
        <v>61.392723628282319</v>
      </c>
    </row>
    <row r="19" spans="1:17" x14ac:dyDescent="0.25">
      <c r="E19" s="151" t="s">
        <v>52</v>
      </c>
      <c r="F19" s="152"/>
      <c r="G19" s="152"/>
      <c r="H19" s="152"/>
      <c r="I19" s="152"/>
      <c r="J19" s="152"/>
      <c r="K19" s="152"/>
      <c r="L19" s="152"/>
      <c r="M19" s="153"/>
    </row>
    <row r="20" spans="1:17" x14ac:dyDescent="0.25">
      <c r="A20" s="3" t="s">
        <v>41</v>
      </c>
      <c r="B20" s="89" t="s">
        <v>53</v>
      </c>
      <c r="C20" s="85" t="str">
        <f t="shared" ref="C20:C31" si="7">Q20</f>
        <v>Kp (cm/hr)</v>
      </c>
      <c r="D20" s="90" t="s">
        <v>54</v>
      </c>
      <c r="E20" s="85">
        <v>0.25</v>
      </c>
      <c r="F20" s="85">
        <v>0.5</v>
      </c>
      <c r="G20" s="85">
        <v>0.75</v>
      </c>
      <c r="H20" s="85">
        <v>1</v>
      </c>
      <c r="I20" s="85">
        <v>2</v>
      </c>
      <c r="J20" s="85">
        <v>3</v>
      </c>
      <c r="K20" s="21">
        <v>4</v>
      </c>
      <c r="L20" s="21">
        <v>6</v>
      </c>
      <c r="M20" s="21">
        <v>8</v>
      </c>
      <c r="N20" s="85" t="s">
        <v>55</v>
      </c>
      <c r="O20" s="85" t="s">
        <v>56</v>
      </c>
      <c r="P20" s="85" t="s">
        <v>60</v>
      </c>
      <c r="Q20" s="85" t="s">
        <v>35</v>
      </c>
    </row>
    <row r="21" spans="1:17" x14ac:dyDescent="0.25">
      <c r="B21" s="89">
        <v>9</v>
      </c>
      <c r="C21" s="85">
        <f t="shared" si="7"/>
        <v>7.2373407890649274E-4</v>
      </c>
      <c r="D21" s="90" t="s">
        <v>61</v>
      </c>
      <c r="E21" s="85">
        <v>26.68</v>
      </c>
      <c r="F21" s="85">
        <v>160.69999999999999</v>
      </c>
      <c r="G21" s="85">
        <v>338.3</v>
      </c>
      <c r="H21" s="85">
        <v>489.42</v>
      </c>
      <c r="I21" s="85">
        <v>1066.51</v>
      </c>
      <c r="J21" s="89">
        <v>1258</v>
      </c>
      <c r="K21" s="22"/>
      <c r="L21" s="22"/>
      <c r="M21" s="22"/>
      <c r="N21" s="90">
        <v>465.94</v>
      </c>
      <c r="O21" s="85">
        <f>N21/1000</f>
        <v>0.46594000000000002</v>
      </c>
      <c r="P21" s="85">
        <v>643.79999999999995</v>
      </c>
      <c r="Q21" s="85">
        <f>O21/P21</f>
        <v>7.2373407890649274E-4</v>
      </c>
    </row>
    <row r="22" spans="1:17" x14ac:dyDescent="0.25">
      <c r="B22" s="89">
        <v>10</v>
      </c>
      <c r="C22" s="85">
        <f t="shared" si="7"/>
        <v>1.1562597079838458E-4</v>
      </c>
      <c r="D22" s="90" t="s">
        <v>61</v>
      </c>
      <c r="E22" s="85">
        <v>4.3899999999999997</v>
      </c>
      <c r="F22" s="85">
        <v>22.05</v>
      </c>
      <c r="G22" s="85">
        <v>43.79</v>
      </c>
      <c r="H22" s="85">
        <v>66.16</v>
      </c>
      <c r="I22" s="85">
        <v>151.97999999999999</v>
      </c>
      <c r="J22" s="89">
        <v>202.74</v>
      </c>
      <c r="K22" s="22"/>
      <c r="L22" s="22"/>
      <c r="M22" s="22"/>
      <c r="N22" s="90">
        <v>74.44</v>
      </c>
      <c r="O22" s="85">
        <f t="shared" ref="O22:O29" si="8">N22/1000</f>
        <v>7.4439999999999992E-2</v>
      </c>
      <c r="P22" s="85">
        <v>643.79999999999995</v>
      </c>
      <c r="Q22" s="85">
        <f t="shared" ref="Q22:Q29" si="9">O22/P22</f>
        <v>1.1562597079838458E-4</v>
      </c>
    </row>
    <row r="23" spans="1:17" x14ac:dyDescent="0.25">
      <c r="B23" s="89">
        <v>11</v>
      </c>
      <c r="C23" s="85">
        <f t="shared" si="7"/>
        <v>1.6178937558247901E-3</v>
      </c>
      <c r="D23" s="90" t="s">
        <v>61</v>
      </c>
      <c r="E23" s="85">
        <v>207.61</v>
      </c>
      <c r="F23" s="85">
        <v>623.85</v>
      </c>
      <c r="G23" s="85">
        <v>908.57</v>
      </c>
      <c r="H23" s="85">
        <v>1160.82</v>
      </c>
      <c r="I23" s="85">
        <v>1875.48</v>
      </c>
      <c r="J23" s="89">
        <v>3281.31</v>
      </c>
      <c r="K23" s="22"/>
      <c r="L23" s="22"/>
      <c r="M23" s="22"/>
      <c r="N23" s="90">
        <v>1041.5999999999999</v>
      </c>
      <c r="O23" s="85">
        <f t="shared" si="8"/>
        <v>1.0415999999999999</v>
      </c>
      <c r="P23" s="85">
        <v>643.79999999999995</v>
      </c>
      <c r="Q23" s="85">
        <f t="shared" si="9"/>
        <v>1.6178937558247901E-3</v>
      </c>
    </row>
    <row r="24" spans="1:17" x14ac:dyDescent="0.25">
      <c r="B24" s="89">
        <v>12</v>
      </c>
      <c r="C24" s="85">
        <f t="shared" si="7"/>
        <v>8.8114321217769504E-4</v>
      </c>
      <c r="D24" s="90" t="s">
        <v>61</v>
      </c>
      <c r="E24" s="85">
        <v>21.11</v>
      </c>
      <c r="F24" s="85">
        <v>125.1</v>
      </c>
      <c r="G24" s="85">
        <v>285.2</v>
      </c>
      <c r="H24" s="85">
        <v>456.77</v>
      </c>
      <c r="I24" s="85">
        <v>1121.32</v>
      </c>
      <c r="J24" s="89">
        <v>1514.73</v>
      </c>
      <c r="K24" s="22"/>
      <c r="L24" s="22"/>
      <c r="M24" s="22"/>
      <c r="N24" s="90">
        <v>567.28</v>
      </c>
      <c r="O24" s="85">
        <f t="shared" si="8"/>
        <v>0.56728000000000001</v>
      </c>
      <c r="P24" s="85">
        <v>643.79999999999995</v>
      </c>
      <c r="Q24" s="85">
        <f t="shared" si="9"/>
        <v>8.8114321217769504E-4</v>
      </c>
    </row>
    <row r="25" spans="1:17" x14ac:dyDescent="0.25">
      <c r="B25" s="89">
        <v>13</v>
      </c>
      <c r="C25" s="85">
        <f t="shared" si="7"/>
        <v>9.1500465983224621E-4</v>
      </c>
      <c r="D25" s="90" t="s">
        <v>61</v>
      </c>
      <c r="E25" s="85">
        <v>28.25</v>
      </c>
      <c r="F25" s="85">
        <v>141.99</v>
      </c>
      <c r="G25" s="85">
        <v>303.08</v>
      </c>
      <c r="H25" s="85">
        <v>465.45</v>
      </c>
      <c r="I25" s="85">
        <v>852.11</v>
      </c>
      <c r="J25" s="89">
        <v>1716.3</v>
      </c>
      <c r="K25" s="22"/>
      <c r="L25" s="22"/>
      <c r="M25" s="22"/>
      <c r="N25" s="90">
        <v>589.08000000000004</v>
      </c>
      <c r="O25" s="85">
        <f t="shared" si="8"/>
        <v>0.58908000000000005</v>
      </c>
      <c r="P25" s="85">
        <v>643.79999999999995</v>
      </c>
      <c r="Q25" s="85">
        <f t="shared" si="9"/>
        <v>9.1500465983224621E-4</v>
      </c>
    </row>
    <row r="26" spans="1:17" x14ac:dyDescent="0.25">
      <c r="B26" s="89">
        <v>14</v>
      </c>
      <c r="C26" s="85">
        <f t="shared" si="7"/>
        <v>6.742155949052501E-4</v>
      </c>
      <c r="D26" s="90" t="s">
        <v>61</v>
      </c>
      <c r="E26" s="85">
        <v>38.450000000000003</v>
      </c>
      <c r="F26" s="85">
        <v>160.1</v>
      </c>
      <c r="G26" s="85">
        <v>328.15</v>
      </c>
      <c r="H26" s="85">
        <v>482.65</v>
      </c>
      <c r="I26" s="85">
        <v>919.27</v>
      </c>
      <c r="J26" s="89">
        <v>1223.51</v>
      </c>
      <c r="K26" s="22"/>
      <c r="L26" s="22"/>
      <c r="M26" s="22"/>
      <c r="N26" s="90">
        <v>434.06</v>
      </c>
      <c r="O26" s="85">
        <f t="shared" si="8"/>
        <v>0.43406</v>
      </c>
      <c r="P26" s="85">
        <v>643.79999999999995</v>
      </c>
      <c r="Q26" s="85">
        <f t="shared" si="9"/>
        <v>6.742155949052501E-4</v>
      </c>
    </row>
    <row r="27" spans="1:17" x14ac:dyDescent="0.25">
      <c r="B27" s="89">
        <v>15</v>
      </c>
      <c r="C27" s="85">
        <f t="shared" si="7"/>
        <v>4.5549860205032624E-4</v>
      </c>
      <c r="D27" s="90" t="s">
        <v>61</v>
      </c>
      <c r="E27" s="85">
        <v>6.36</v>
      </c>
      <c r="F27" s="85">
        <v>42.89</v>
      </c>
      <c r="G27" s="85">
        <v>110.45</v>
      </c>
      <c r="H27" s="85">
        <v>189.03</v>
      </c>
      <c r="I27" s="85">
        <v>494.01</v>
      </c>
      <c r="J27" s="89">
        <v>790.49</v>
      </c>
      <c r="K27" s="22"/>
      <c r="L27" s="22"/>
      <c r="M27" s="22"/>
      <c r="N27" s="90">
        <v>293.25</v>
      </c>
      <c r="O27" s="85">
        <f t="shared" si="8"/>
        <v>0.29325000000000001</v>
      </c>
      <c r="P27" s="85">
        <v>643.79999999999995</v>
      </c>
      <c r="Q27" s="85">
        <f t="shared" si="9"/>
        <v>4.5549860205032624E-4</v>
      </c>
    </row>
    <row r="28" spans="1:17" ht="15.75" thickBot="1" x14ac:dyDescent="0.3">
      <c r="B28" s="42">
        <v>16</v>
      </c>
      <c r="C28" s="21">
        <f t="shared" si="7"/>
        <v>6.9482758620689658E-4</v>
      </c>
      <c r="D28" s="43" t="s">
        <v>61</v>
      </c>
      <c r="E28" s="85">
        <v>2.44</v>
      </c>
      <c r="F28" s="85">
        <v>66.290000000000006</v>
      </c>
      <c r="G28" s="85">
        <v>180.23</v>
      </c>
      <c r="H28" s="85">
        <v>315.95999999999998</v>
      </c>
      <c r="I28" s="85">
        <v>730.33</v>
      </c>
      <c r="J28" s="89">
        <v>1219.3399999999999</v>
      </c>
      <c r="K28" s="22"/>
      <c r="L28" s="22"/>
      <c r="M28" s="22"/>
      <c r="N28" s="90">
        <v>447.33</v>
      </c>
      <c r="O28" s="85">
        <f t="shared" si="8"/>
        <v>0.44733000000000001</v>
      </c>
      <c r="P28" s="85">
        <v>643.79999999999995</v>
      </c>
      <c r="Q28" s="85">
        <f t="shared" si="9"/>
        <v>6.9482758620689658E-4</v>
      </c>
    </row>
    <row r="29" spans="1:17" x14ac:dyDescent="0.25">
      <c r="B29" s="51" t="s">
        <v>59</v>
      </c>
      <c r="C29" s="48">
        <f t="shared" si="7"/>
        <v>7.5974293258776026E-4</v>
      </c>
      <c r="D29" s="27"/>
      <c r="E29" s="26">
        <f>AVERAGE(E21:E28)</f>
        <v>41.911250000000003</v>
      </c>
      <c r="F29" s="20">
        <f t="shared" ref="F29:J29" si="10">AVERAGE(F21:F28)</f>
        <v>167.87125</v>
      </c>
      <c r="G29" s="20">
        <f t="shared" si="10"/>
        <v>312.22125</v>
      </c>
      <c r="H29" s="20">
        <f t="shared" si="10"/>
        <v>453.28250000000003</v>
      </c>
      <c r="I29" s="20">
        <f t="shared" si="10"/>
        <v>901.37625000000003</v>
      </c>
      <c r="J29" s="24">
        <f t="shared" si="10"/>
        <v>1400.8025</v>
      </c>
      <c r="K29" s="27"/>
      <c r="L29" s="27"/>
      <c r="M29" s="27"/>
      <c r="N29" s="26">
        <f>AVERAGE(N21:N28)</f>
        <v>489.1225</v>
      </c>
      <c r="O29" s="20">
        <f t="shared" si="8"/>
        <v>0.48912250000000002</v>
      </c>
      <c r="P29" s="20">
        <v>643.79999999999995</v>
      </c>
      <c r="Q29" s="46">
        <f t="shared" si="9"/>
        <v>7.5974293258776026E-4</v>
      </c>
    </row>
    <row r="30" spans="1:17" x14ac:dyDescent="0.25">
      <c r="B30" s="52" t="s">
        <v>7</v>
      </c>
      <c r="C30" s="49">
        <f t="shared" si="7"/>
        <v>4.63811726009526E-4</v>
      </c>
      <c r="D30" s="27"/>
      <c r="E30" s="26">
        <f>STDEVA(E21:E28)</f>
        <v>68.189948869211761</v>
      </c>
      <c r="F30" s="20">
        <f t="shared" ref="F30:J30" si="11">STDEVA(F21:F28)</f>
        <v>191.88186793199463</v>
      </c>
      <c r="G30" s="20">
        <f t="shared" si="11"/>
        <v>263.91774467692989</v>
      </c>
      <c r="H30" s="20">
        <f t="shared" si="11"/>
        <v>325.46419077768195</v>
      </c>
      <c r="I30" s="20">
        <f t="shared" si="11"/>
        <v>504.8434969356486</v>
      </c>
      <c r="J30" s="24">
        <f t="shared" si="11"/>
        <v>889.73635985610929</v>
      </c>
      <c r="K30" s="27"/>
      <c r="L30" s="27"/>
      <c r="M30" s="27"/>
      <c r="N30" s="26">
        <f>STDEVA(N21:N27)</f>
        <v>298.60198920493281</v>
      </c>
      <c r="O30" s="20">
        <f>STDEVA(O21:O27)</f>
        <v>0.29860198920493281</v>
      </c>
      <c r="P30" s="20"/>
      <c r="Q30" s="46">
        <f t="shared" ref="Q30" si="12">STDEVA(Q21:Q27)</f>
        <v>4.63811726009526E-4</v>
      </c>
    </row>
    <row r="31" spans="1:17" ht="15.75" thickBot="1" x14ac:dyDescent="0.3">
      <c r="B31" s="53" t="s">
        <v>36</v>
      </c>
      <c r="C31" s="50">
        <f t="shared" si="7"/>
        <v>61.048508135473789</v>
      </c>
      <c r="D31" s="27"/>
      <c r="E31" s="26">
        <f>(E30/E29)*100</f>
        <v>162.70082345244239</v>
      </c>
      <c r="F31" s="20">
        <f t="shared" ref="F31:J31" si="13">(F30/F29)*100</f>
        <v>114.30299585664289</v>
      </c>
      <c r="G31" s="20">
        <f t="shared" si="13"/>
        <v>84.529078234402661</v>
      </c>
      <c r="H31" s="20">
        <f t="shared" si="13"/>
        <v>71.801622779984214</v>
      </c>
      <c r="I31" s="20">
        <f t="shared" si="13"/>
        <v>56.008076198551784</v>
      </c>
      <c r="J31" s="24">
        <f t="shared" si="13"/>
        <v>63.516188745816002</v>
      </c>
      <c r="K31" s="27"/>
      <c r="L31" s="27"/>
      <c r="M31" s="27"/>
      <c r="N31" s="26">
        <f>(N30/N29)*100</f>
        <v>61.048508135473789</v>
      </c>
      <c r="O31" s="20">
        <f>(O30/O29)*100</f>
        <v>61.048508135473789</v>
      </c>
      <c r="P31" s="20"/>
      <c r="Q31" s="46">
        <f t="shared" ref="Q31" si="14">(Q30/Q29)*100</f>
        <v>61.048508135473789</v>
      </c>
    </row>
    <row r="32" spans="1:17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8"/>
    </row>
    <row r="33" spans="1:17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8"/>
    </row>
    <row r="34" spans="1:17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8"/>
    </row>
    <row r="35" spans="1:17" x14ac:dyDescent="0.25">
      <c r="B35" s="17"/>
      <c r="C35" s="17"/>
      <c r="D35" s="17"/>
      <c r="E35" s="151" t="s">
        <v>52</v>
      </c>
      <c r="F35" s="152"/>
      <c r="G35" s="152"/>
      <c r="H35" s="152"/>
      <c r="I35" s="152"/>
      <c r="J35" s="152"/>
      <c r="K35" s="152"/>
      <c r="L35" s="152"/>
      <c r="M35" s="153"/>
      <c r="N35" s="17"/>
      <c r="O35" s="17"/>
      <c r="P35" s="17"/>
      <c r="Q35" s="18"/>
    </row>
    <row r="36" spans="1:17" x14ac:dyDescent="0.25">
      <c r="A36" s="3" t="s">
        <v>15</v>
      </c>
      <c r="B36" s="89" t="s">
        <v>53</v>
      </c>
      <c r="C36" s="85" t="str">
        <f t="shared" ref="C36:C47" si="15">Q36</f>
        <v>Kp (cm/hr)</v>
      </c>
      <c r="D36" s="90" t="s">
        <v>54</v>
      </c>
      <c r="E36" s="21">
        <v>0.25</v>
      </c>
      <c r="F36" s="21">
        <v>0.5</v>
      </c>
      <c r="G36" s="21">
        <v>0.75</v>
      </c>
      <c r="H36" s="85">
        <v>1</v>
      </c>
      <c r="I36" s="85">
        <v>2</v>
      </c>
      <c r="J36" s="85">
        <v>3</v>
      </c>
      <c r="K36" s="85">
        <v>4</v>
      </c>
      <c r="L36" s="85">
        <v>6</v>
      </c>
      <c r="M36" s="85">
        <v>8</v>
      </c>
      <c r="N36" s="85" t="s">
        <v>55</v>
      </c>
      <c r="O36" s="85" t="s">
        <v>56</v>
      </c>
      <c r="P36" s="85" t="s">
        <v>60</v>
      </c>
      <c r="Q36" s="85" t="s">
        <v>35</v>
      </c>
    </row>
    <row r="37" spans="1:17" x14ac:dyDescent="0.25">
      <c r="B37" s="89">
        <v>17</v>
      </c>
      <c r="C37" s="85">
        <f t="shared" si="15"/>
        <v>9.4409937888198753E-4</v>
      </c>
      <c r="D37" s="44" t="s">
        <v>62</v>
      </c>
      <c r="E37" s="22"/>
      <c r="F37" s="22"/>
      <c r="G37" s="22"/>
      <c r="H37" s="90">
        <v>35.270000000000003</v>
      </c>
      <c r="I37" s="85">
        <v>155.04</v>
      </c>
      <c r="J37" s="85">
        <v>252.87</v>
      </c>
      <c r="K37" s="85">
        <v>372.58</v>
      </c>
      <c r="L37" s="85">
        <v>617.64</v>
      </c>
      <c r="M37" s="85">
        <v>891.93</v>
      </c>
      <c r="N37" s="85">
        <v>121.6</v>
      </c>
      <c r="O37" s="85">
        <f>N37/1000</f>
        <v>0.1216</v>
      </c>
      <c r="P37" s="85">
        <v>128.80000000000001</v>
      </c>
      <c r="Q37" s="85">
        <f>O37/P37</f>
        <v>9.4409937888198753E-4</v>
      </c>
    </row>
    <row r="38" spans="1:17" x14ac:dyDescent="0.25">
      <c r="B38" s="89">
        <v>18</v>
      </c>
      <c r="C38" s="85">
        <f t="shared" si="15"/>
        <v>1.0038819875776395E-3</v>
      </c>
      <c r="D38" s="44" t="s">
        <v>62</v>
      </c>
      <c r="E38" s="22"/>
      <c r="F38" s="22"/>
      <c r="G38" s="22"/>
      <c r="H38" s="90">
        <v>24.93</v>
      </c>
      <c r="I38" s="85">
        <v>113.81</v>
      </c>
      <c r="J38" s="85">
        <v>246.42</v>
      </c>
      <c r="K38" s="85">
        <v>375.12</v>
      </c>
      <c r="L38" s="85">
        <v>656.99</v>
      </c>
      <c r="M38" s="85">
        <v>907.73</v>
      </c>
      <c r="N38" s="85">
        <v>129.30000000000001</v>
      </c>
      <c r="O38" s="85">
        <f t="shared" ref="O38:O45" si="16">N38/1000</f>
        <v>0.1293</v>
      </c>
      <c r="P38" s="85">
        <v>128.80000000000001</v>
      </c>
      <c r="Q38" s="85">
        <f t="shared" ref="Q38:Q44" si="17">O38/P38</f>
        <v>1.0038819875776395E-3</v>
      </c>
    </row>
    <row r="39" spans="1:17" x14ac:dyDescent="0.25">
      <c r="B39" s="89">
        <v>19</v>
      </c>
      <c r="C39" s="85">
        <f t="shared" si="15"/>
        <v>1.4888975155279503E-3</v>
      </c>
      <c r="D39" s="44" t="s">
        <v>62</v>
      </c>
      <c r="E39" s="22"/>
      <c r="F39" s="22"/>
      <c r="G39" s="22"/>
      <c r="H39" s="90">
        <v>52.32</v>
      </c>
      <c r="I39" s="85">
        <v>225.17</v>
      </c>
      <c r="J39" s="85">
        <v>434.62</v>
      </c>
      <c r="K39" s="85">
        <v>650.99</v>
      </c>
      <c r="L39" s="85">
        <v>1042.56</v>
      </c>
      <c r="M39" s="85">
        <v>1369.21</v>
      </c>
      <c r="N39" s="85">
        <v>191.77</v>
      </c>
      <c r="O39" s="85">
        <f t="shared" si="16"/>
        <v>0.19177000000000002</v>
      </c>
      <c r="P39" s="85">
        <v>128.80000000000001</v>
      </c>
      <c r="Q39" s="85">
        <f t="shared" si="17"/>
        <v>1.4888975155279503E-3</v>
      </c>
    </row>
    <row r="40" spans="1:17" x14ac:dyDescent="0.25">
      <c r="B40" s="89">
        <v>20</v>
      </c>
      <c r="C40" s="85">
        <f t="shared" si="15"/>
        <v>1.1364906832298134E-3</v>
      </c>
      <c r="D40" s="44" t="s">
        <v>62</v>
      </c>
      <c r="E40" s="22"/>
      <c r="F40" s="22"/>
      <c r="G40" s="22"/>
      <c r="H40" s="90">
        <v>47.37</v>
      </c>
      <c r="I40" s="85">
        <v>230.37</v>
      </c>
      <c r="J40" s="85">
        <v>395.24</v>
      </c>
      <c r="K40" s="85">
        <v>555.58000000000004</v>
      </c>
      <c r="L40" s="85">
        <v>831.11</v>
      </c>
      <c r="M40" s="85">
        <v>1078.22</v>
      </c>
      <c r="N40" s="85">
        <v>146.38</v>
      </c>
      <c r="O40" s="85">
        <f t="shared" si="16"/>
        <v>0.14637999999999998</v>
      </c>
      <c r="P40" s="85">
        <v>128.80000000000001</v>
      </c>
      <c r="Q40" s="85">
        <f t="shared" si="17"/>
        <v>1.1364906832298134E-3</v>
      </c>
    </row>
    <row r="41" spans="1:17" x14ac:dyDescent="0.25">
      <c r="B41" s="89">
        <v>21</v>
      </c>
      <c r="C41" s="85">
        <f t="shared" si="15"/>
        <v>4.5849378881987577E-4</v>
      </c>
      <c r="D41" s="44" t="s">
        <v>62</v>
      </c>
      <c r="E41" s="22"/>
      <c r="F41" s="22"/>
      <c r="G41" s="22"/>
      <c r="H41" s="90">
        <v>47.09</v>
      </c>
      <c r="I41" s="85">
        <v>117.11</v>
      </c>
      <c r="J41" s="85">
        <v>201.04</v>
      </c>
      <c r="K41" s="85">
        <v>257.12</v>
      </c>
      <c r="L41" s="85">
        <v>375.78</v>
      </c>
      <c r="M41" s="85">
        <v>458.2</v>
      </c>
      <c r="N41" s="85">
        <v>59.054000000000002</v>
      </c>
      <c r="O41" s="85">
        <f t="shared" si="16"/>
        <v>5.9054000000000002E-2</v>
      </c>
      <c r="P41" s="85">
        <v>128.80000000000001</v>
      </c>
      <c r="Q41" s="85">
        <f t="shared" si="17"/>
        <v>4.5849378881987577E-4</v>
      </c>
    </row>
    <row r="42" spans="1:17" x14ac:dyDescent="0.25">
      <c r="B42" s="89">
        <v>22</v>
      </c>
      <c r="C42" s="85">
        <f t="shared" si="15"/>
        <v>9.8159937888198752E-4</v>
      </c>
      <c r="D42" s="44" t="s">
        <v>62</v>
      </c>
      <c r="E42" s="22"/>
      <c r="F42" s="22"/>
      <c r="G42" s="22"/>
      <c r="H42" s="90">
        <v>28.13</v>
      </c>
      <c r="I42" s="85">
        <v>115.72</v>
      </c>
      <c r="J42" s="85">
        <v>240.59</v>
      </c>
      <c r="K42" s="85">
        <v>380.56</v>
      </c>
      <c r="L42" s="85">
        <v>646.92999999999995</v>
      </c>
      <c r="M42" s="85">
        <v>890.26</v>
      </c>
      <c r="N42" s="85">
        <v>126.43</v>
      </c>
      <c r="O42" s="85">
        <f t="shared" si="16"/>
        <v>0.12643000000000001</v>
      </c>
      <c r="P42" s="85">
        <v>128.80000000000001</v>
      </c>
      <c r="Q42" s="85">
        <f t="shared" si="17"/>
        <v>9.8159937888198752E-4</v>
      </c>
    </row>
    <row r="43" spans="1:17" x14ac:dyDescent="0.25">
      <c r="B43" s="89">
        <v>23</v>
      </c>
      <c r="C43" s="85">
        <f t="shared" si="15"/>
        <v>6.8131987577639747E-4</v>
      </c>
      <c r="D43" s="44" t="s">
        <v>62</v>
      </c>
      <c r="E43" s="22"/>
      <c r="F43" s="22"/>
      <c r="G43" s="22"/>
      <c r="H43" s="90">
        <v>43.77</v>
      </c>
      <c r="I43" s="85">
        <v>177.59</v>
      </c>
      <c r="J43" s="85">
        <v>260.85000000000002</v>
      </c>
      <c r="K43" s="85">
        <v>344.91</v>
      </c>
      <c r="L43" s="85">
        <v>540.17999999999995</v>
      </c>
      <c r="M43" s="85">
        <v>662.65</v>
      </c>
      <c r="N43" s="85">
        <v>87.754000000000005</v>
      </c>
      <c r="O43" s="85">
        <f t="shared" si="16"/>
        <v>8.7753999999999999E-2</v>
      </c>
      <c r="P43" s="85">
        <v>128.80000000000001</v>
      </c>
      <c r="Q43" s="85">
        <f t="shared" si="17"/>
        <v>6.8131987577639747E-4</v>
      </c>
    </row>
    <row r="44" spans="1:17" ht="15.75" thickBot="1" x14ac:dyDescent="0.3">
      <c r="B44" s="42">
        <v>24</v>
      </c>
      <c r="C44" s="21">
        <f t="shared" si="15"/>
        <v>1.0086180124223602E-3</v>
      </c>
      <c r="D44" s="45" t="s">
        <v>62</v>
      </c>
      <c r="E44" s="22"/>
      <c r="F44" s="22"/>
      <c r="G44" s="22"/>
      <c r="H44" s="90">
        <v>27.95</v>
      </c>
      <c r="I44" s="85">
        <v>170.13</v>
      </c>
      <c r="J44" s="19">
        <v>1212</v>
      </c>
      <c r="K44" s="85">
        <v>442.73</v>
      </c>
      <c r="L44" s="85">
        <v>713.2</v>
      </c>
      <c r="M44" s="85">
        <v>928.86</v>
      </c>
      <c r="N44" s="85">
        <v>129.91</v>
      </c>
      <c r="O44" s="85">
        <f t="shared" si="16"/>
        <v>0.12991</v>
      </c>
      <c r="P44" s="85">
        <v>128.80000000000001</v>
      </c>
      <c r="Q44" s="85">
        <f t="shared" si="17"/>
        <v>1.0086180124223602E-3</v>
      </c>
    </row>
    <row r="45" spans="1:17" x14ac:dyDescent="0.25">
      <c r="B45" s="51" t="s">
        <v>59</v>
      </c>
      <c r="C45" s="48">
        <f t="shared" si="15"/>
        <v>9.629250776397514E-4</v>
      </c>
      <c r="D45" s="27"/>
      <c r="E45" s="27"/>
      <c r="F45" s="27"/>
      <c r="G45" s="27"/>
      <c r="H45" s="28">
        <f t="shared" ref="H45:M45" si="18">AVERAGE(H37:H44)</f>
        <v>38.353749999999998</v>
      </c>
      <c r="I45" s="29">
        <f t="shared" si="18"/>
        <v>163.11750000000001</v>
      </c>
      <c r="J45" s="29">
        <f>AVERAGE(J37:J43)</f>
        <v>290.23285714285714</v>
      </c>
      <c r="K45" s="29">
        <f t="shared" si="18"/>
        <v>422.44874999999996</v>
      </c>
      <c r="L45" s="29">
        <f t="shared" si="18"/>
        <v>678.04875000000004</v>
      </c>
      <c r="M45" s="29">
        <f t="shared" si="18"/>
        <v>898.38249999999994</v>
      </c>
      <c r="N45" s="20">
        <f>AVERAGE(N37:N44)</f>
        <v>124.02474999999998</v>
      </c>
      <c r="O45" s="20">
        <f t="shared" si="16"/>
        <v>0.12402474999999999</v>
      </c>
      <c r="P45" s="20">
        <v>128.80000000000001</v>
      </c>
      <c r="Q45" s="46">
        <f>O45/P45</f>
        <v>9.629250776397514E-4</v>
      </c>
    </row>
    <row r="46" spans="1:17" x14ac:dyDescent="0.25">
      <c r="B46" s="52" t="s">
        <v>7</v>
      </c>
      <c r="C46" s="49">
        <f t="shared" si="15"/>
        <v>3.2726309018415181E-4</v>
      </c>
      <c r="D46" s="27"/>
      <c r="E46" s="27"/>
      <c r="F46" s="27"/>
      <c r="G46" s="27"/>
      <c r="H46" s="28">
        <f t="shared" ref="H46:M46" si="19">STDEVA(H37:H44)</f>
        <v>10.58622006937051</v>
      </c>
      <c r="I46" s="29">
        <f t="shared" si="19"/>
        <v>47.043640150092855</v>
      </c>
      <c r="J46" s="29">
        <f>STDEVA(J37:J43)</f>
        <v>88.008359397329457</v>
      </c>
      <c r="K46" s="29">
        <f t="shared" si="19"/>
        <v>125.46700493271435</v>
      </c>
      <c r="L46" s="29">
        <f t="shared" si="19"/>
        <v>197.47226282171505</v>
      </c>
      <c r="M46" s="29">
        <f t="shared" si="19"/>
        <v>268.45440409606186</v>
      </c>
      <c r="N46" s="20">
        <f>STDEVA(N37:N43)</f>
        <v>42.151486015718817</v>
      </c>
      <c r="O46" s="20">
        <f>STDEVA(O37:O43)</f>
        <v>4.2151486015718768E-2</v>
      </c>
      <c r="P46" s="20"/>
      <c r="Q46" s="46">
        <f t="shared" ref="Q46" si="20">STDEVA(Q37:Q43)</f>
        <v>3.2726309018415181E-4</v>
      </c>
    </row>
    <row r="47" spans="1:17" ht="15.75" thickBot="1" x14ac:dyDescent="0.3">
      <c r="B47" s="53" t="s">
        <v>36</v>
      </c>
      <c r="C47" s="50">
        <f t="shared" si="15"/>
        <v>33.98635031775413</v>
      </c>
      <c r="D47" s="27"/>
      <c r="E47" s="27"/>
      <c r="F47" s="27"/>
      <c r="G47" s="27"/>
      <c r="H47" s="28">
        <f t="shared" ref="H47:M47" si="21">(H46/H45)*100</f>
        <v>27.601525455452229</v>
      </c>
      <c r="I47" s="29">
        <f t="shared" si="21"/>
        <v>28.840339111433693</v>
      </c>
      <c r="J47" s="29">
        <f t="shared" si="21"/>
        <v>30.323361821852707</v>
      </c>
      <c r="K47" s="29">
        <f t="shared" si="21"/>
        <v>29.699935183312615</v>
      </c>
      <c r="L47" s="29">
        <f t="shared" si="21"/>
        <v>29.123608416314468</v>
      </c>
      <c r="M47" s="29">
        <f t="shared" si="21"/>
        <v>29.881971665305358</v>
      </c>
      <c r="N47" s="20">
        <f>(N46/N45)*100</f>
        <v>33.98635031775418</v>
      </c>
      <c r="O47" s="20">
        <f>(O46/O45)*100</f>
        <v>33.986350317754138</v>
      </c>
      <c r="P47" s="20"/>
      <c r="Q47" s="46">
        <f t="shared" ref="Q47" si="22">(Q46/Q45)*100</f>
        <v>33.98635031775413</v>
      </c>
    </row>
    <row r="48" spans="1:17" x14ac:dyDescent="0.2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8"/>
    </row>
    <row r="49" spans="1:17" x14ac:dyDescent="0.2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8"/>
    </row>
    <row r="50" spans="1:17" x14ac:dyDescent="0.25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8"/>
    </row>
    <row r="51" spans="1:17" x14ac:dyDescent="0.25">
      <c r="E51" s="151" t="s">
        <v>52</v>
      </c>
      <c r="F51" s="152"/>
      <c r="G51" s="152"/>
      <c r="H51" s="152"/>
      <c r="I51" s="152"/>
      <c r="J51" s="152"/>
      <c r="K51" s="152"/>
      <c r="L51" s="152"/>
      <c r="M51" s="153"/>
    </row>
    <row r="52" spans="1:17" x14ac:dyDescent="0.25">
      <c r="A52" s="3" t="s">
        <v>44</v>
      </c>
      <c r="B52" s="89" t="s">
        <v>53</v>
      </c>
      <c r="C52" s="85" t="str">
        <f t="shared" ref="C52:C63" si="23">Q52</f>
        <v>Kp (cm/hr)</v>
      </c>
      <c r="D52" s="90" t="s">
        <v>54</v>
      </c>
      <c r="E52" s="85">
        <v>0.25</v>
      </c>
      <c r="F52" s="85">
        <v>0.5</v>
      </c>
      <c r="G52" s="85">
        <v>0.75</v>
      </c>
      <c r="H52" s="85">
        <v>1</v>
      </c>
      <c r="I52" s="85">
        <v>2</v>
      </c>
      <c r="J52" s="85">
        <v>3</v>
      </c>
      <c r="K52" s="21">
        <v>4</v>
      </c>
      <c r="L52" s="21">
        <v>6</v>
      </c>
      <c r="M52" s="21">
        <v>8</v>
      </c>
      <c r="N52" s="85" t="s">
        <v>55</v>
      </c>
      <c r="O52" s="85" t="s">
        <v>56</v>
      </c>
      <c r="P52" s="85" t="s">
        <v>60</v>
      </c>
      <c r="Q52" s="85" t="s">
        <v>35</v>
      </c>
    </row>
    <row r="53" spans="1:17" x14ac:dyDescent="0.25">
      <c r="B53" s="89">
        <v>25</v>
      </c>
      <c r="C53" s="85">
        <f t="shared" si="23"/>
        <v>1.856159420289855E-3</v>
      </c>
      <c r="D53" s="90" t="s">
        <v>61</v>
      </c>
      <c r="E53" s="85">
        <v>23.37</v>
      </c>
      <c r="F53" s="85">
        <v>152.12</v>
      </c>
      <c r="G53" s="85">
        <v>461.44</v>
      </c>
      <c r="H53" s="85">
        <v>746.89</v>
      </c>
      <c r="I53" s="85">
        <v>2034.18</v>
      </c>
      <c r="J53" s="89">
        <v>2665.48</v>
      </c>
      <c r="K53" s="22"/>
      <c r="L53" s="22"/>
      <c r="M53" s="22"/>
      <c r="N53" s="90">
        <v>1024.5999999999999</v>
      </c>
      <c r="O53" s="85">
        <f>N53/1000</f>
        <v>1.0246</v>
      </c>
      <c r="P53" s="85">
        <v>552</v>
      </c>
      <c r="Q53" s="85">
        <f>O53/P53</f>
        <v>1.856159420289855E-3</v>
      </c>
    </row>
    <row r="54" spans="1:17" x14ac:dyDescent="0.25">
      <c r="B54" s="89">
        <v>26</v>
      </c>
      <c r="C54" s="85">
        <f t="shared" si="23"/>
        <v>1.3847644927536232E-3</v>
      </c>
      <c r="D54" s="90" t="s">
        <v>61</v>
      </c>
      <c r="E54" s="85">
        <v>40.590000000000003</v>
      </c>
      <c r="F54" s="85">
        <v>491.03</v>
      </c>
      <c r="G54" s="85">
        <v>1029.1199999999999</v>
      </c>
      <c r="H54" s="85">
        <v>1345.99</v>
      </c>
      <c r="I54" s="85">
        <v>1957.69</v>
      </c>
      <c r="J54" s="89">
        <v>2283.31</v>
      </c>
      <c r="K54" s="22"/>
      <c r="L54" s="22"/>
      <c r="M54" s="22"/>
      <c r="N54" s="90">
        <v>764.39</v>
      </c>
      <c r="O54" s="85">
        <f t="shared" ref="O54:O61" si="24">N54/1000</f>
        <v>0.76439000000000001</v>
      </c>
      <c r="P54" s="85">
        <v>552</v>
      </c>
      <c r="Q54" s="85">
        <f t="shared" ref="Q54:Q61" si="25">O54/P54</f>
        <v>1.3847644927536232E-3</v>
      </c>
    </row>
    <row r="55" spans="1:17" x14ac:dyDescent="0.25">
      <c r="B55" s="89">
        <v>27</v>
      </c>
      <c r="C55" s="85">
        <f t="shared" si="23"/>
        <v>2.6932971014492755E-3</v>
      </c>
      <c r="D55" s="90" t="s">
        <v>61</v>
      </c>
      <c r="E55" s="85">
        <v>99.12</v>
      </c>
      <c r="F55" s="85">
        <v>519.71</v>
      </c>
      <c r="G55" s="85">
        <v>998.78</v>
      </c>
      <c r="H55" s="85">
        <v>1357.09</v>
      </c>
      <c r="I55" s="85">
        <v>2868.24</v>
      </c>
      <c r="J55" s="89">
        <v>4201.8100000000004</v>
      </c>
      <c r="K55" s="22"/>
      <c r="L55" s="22"/>
      <c r="M55" s="22"/>
      <c r="N55" s="90">
        <v>1486.7</v>
      </c>
      <c r="O55" s="85">
        <f t="shared" si="24"/>
        <v>1.4867000000000001</v>
      </c>
      <c r="P55" s="85">
        <v>552</v>
      </c>
      <c r="Q55" s="85">
        <f t="shared" si="25"/>
        <v>2.6932971014492755E-3</v>
      </c>
    </row>
    <row r="56" spans="1:17" x14ac:dyDescent="0.25">
      <c r="B56" s="89">
        <v>28</v>
      </c>
      <c r="C56" s="85">
        <f t="shared" si="23"/>
        <v>2.7019927536231884E-3</v>
      </c>
      <c r="D56" s="90" t="s">
        <v>61</v>
      </c>
      <c r="E56" s="85">
        <v>72.48</v>
      </c>
      <c r="F56" s="85">
        <v>389.22</v>
      </c>
      <c r="G56" s="85">
        <v>966.21</v>
      </c>
      <c r="H56" s="85">
        <v>1261.19</v>
      </c>
      <c r="I56" s="85">
        <v>2740.88</v>
      </c>
      <c r="J56" s="89">
        <v>4177.3599999999997</v>
      </c>
      <c r="K56" s="22"/>
      <c r="L56" s="22"/>
      <c r="M56" s="22"/>
      <c r="N56" s="90">
        <v>1491.5</v>
      </c>
      <c r="O56" s="85">
        <f t="shared" si="24"/>
        <v>1.4915</v>
      </c>
      <c r="P56" s="85">
        <v>552</v>
      </c>
      <c r="Q56" s="85">
        <f t="shared" si="25"/>
        <v>2.7019927536231884E-3</v>
      </c>
    </row>
    <row r="57" spans="1:17" x14ac:dyDescent="0.25">
      <c r="B57" s="89">
        <v>29</v>
      </c>
      <c r="C57" s="85">
        <f t="shared" si="23"/>
        <v>2.2505434782608695E-3</v>
      </c>
      <c r="D57" s="90" t="s">
        <v>61</v>
      </c>
      <c r="E57" s="85">
        <v>0.9</v>
      </c>
      <c r="F57" s="85">
        <v>384.7</v>
      </c>
      <c r="G57" s="85">
        <v>698.95</v>
      </c>
      <c r="H57" s="85">
        <v>970.38</v>
      </c>
      <c r="I57" s="85">
        <v>2233.94</v>
      </c>
      <c r="J57" s="89">
        <v>3450.55</v>
      </c>
      <c r="K57" s="22"/>
      <c r="L57" s="22"/>
      <c r="M57" s="22"/>
      <c r="N57" s="90">
        <v>1242.3</v>
      </c>
      <c r="O57" s="85">
        <f t="shared" si="24"/>
        <v>1.2423</v>
      </c>
      <c r="P57" s="85">
        <v>552</v>
      </c>
      <c r="Q57" s="85">
        <f t="shared" si="25"/>
        <v>2.2505434782608695E-3</v>
      </c>
    </row>
    <row r="58" spans="1:17" x14ac:dyDescent="0.25">
      <c r="B58" s="89">
        <v>30</v>
      </c>
      <c r="C58" s="85">
        <f t="shared" si="23"/>
        <v>2.4114130434782608E-3</v>
      </c>
      <c r="D58" s="90" t="s">
        <v>61</v>
      </c>
      <c r="E58" s="85">
        <v>0.99</v>
      </c>
      <c r="F58" s="85">
        <v>278.91000000000003</v>
      </c>
      <c r="G58" s="85">
        <v>660.36</v>
      </c>
      <c r="H58" s="85">
        <v>1142.3900000000001</v>
      </c>
      <c r="I58" s="85">
        <v>2493.2800000000002</v>
      </c>
      <c r="J58" s="89">
        <v>3586.99</v>
      </c>
      <c r="K58" s="22"/>
      <c r="L58" s="22"/>
      <c r="M58" s="22"/>
      <c r="N58" s="90">
        <v>1331.1</v>
      </c>
      <c r="O58" s="85">
        <f t="shared" si="24"/>
        <v>1.3310999999999999</v>
      </c>
      <c r="P58" s="85">
        <v>552</v>
      </c>
      <c r="Q58" s="85">
        <f t="shared" si="25"/>
        <v>2.4114130434782608E-3</v>
      </c>
    </row>
    <row r="59" spans="1:17" x14ac:dyDescent="0.25">
      <c r="B59" s="89">
        <v>31</v>
      </c>
      <c r="C59" s="85">
        <f t="shared" si="23"/>
        <v>6.9681159420289856E-4</v>
      </c>
      <c r="D59" s="90" t="s">
        <v>61</v>
      </c>
      <c r="E59" s="85">
        <v>137.47</v>
      </c>
      <c r="F59" s="85">
        <v>533.73</v>
      </c>
      <c r="G59" s="85">
        <v>799.22</v>
      </c>
      <c r="H59" s="85">
        <v>1010.04</v>
      </c>
      <c r="I59" s="85">
        <v>1164.05</v>
      </c>
      <c r="J59" s="89">
        <v>1389.91</v>
      </c>
      <c r="K59" s="22"/>
      <c r="L59" s="22"/>
      <c r="M59" s="22"/>
      <c r="N59" s="90">
        <v>384.64</v>
      </c>
      <c r="O59" s="85">
        <f t="shared" si="24"/>
        <v>0.38463999999999998</v>
      </c>
      <c r="P59" s="85">
        <v>552</v>
      </c>
      <c r="Q59" s="85">
        <f t="shared" si="25"/>
        <v>6.9681159420289856E-4</v>
      </c>
    </row>
    <row r="60" spans="1:17" ht="15.75" thickBot="1" x14ac:dyDescent="0.3">
      <c r="B60" s="42">
        <v>32</v>
      </c>
      <c r="C60" s="21" t="str">
        <f t="shared" si="23"/>
        <v>N/S</v>
      </c>
      <c r="D60" s="43" t="s">
        <v>61</v>
      </c>
      <c r="E60" s="85" t="s">
        <v>63</v>
      </c>
      <c r="F60" s="85" t="s">
        <v>63</v>
      </c>
      <c r="G60" s="85" t="s">
        <v>63</v>
      </c>
      <c r="H60" s="85" t="s">
        <v>63</v>
      </c>
      <c r="I60" s="85" t="s">
        <v>63</v>
      </c>
      <c r="J60" s="89" t="s">
        <v>63</v>
      </c>
      <c r="K60" s="22"/>
      <c r="L60" s="22"/>
      <c r="M60" s="22"/>
      <c r="N60" s="90" t="s">
        <v>63</v>
      </c>
      <c r="O60" s="85" t="s">
        <v>63</v>
      </c>
      <c r="P60" s="85" t="s">
        <v>63</v>
      </c>
      <c r="Q60" s="85" t="s">
        <v>63</v>
      </c>
    </row>
    <row r="61" spans="1:17" x14ac:dyDescent="0.25">
      <c r="B61" s="51" t="s">
        <v>59</v>
      </c>
      <c r="C61" s="48">
        <f t="shared" si="23"/>
        <v>1.9992831262939962E-3</v>
      </c>
      <c r="D61" s="30"/>
      <c r="E61" s="26">
        <f>AVERAGE(E53:E59)</f>
        <v>53.56</v>
      </c>
      <c r="F61" s="20">
        <f>AVERAGE(F53:F59)</f>
        <v>392.77428571428572</v>
      </c>
      <c r="G61" s="20">
        <f>AVERAGE(G53:G59)</f>
        <v>802.01142857142861</v>
      </c>
      <c r="H61" s="20">
        <f>AVERAGE(H53:H59)</f>
        <v>1119.1385714285714</v>
      </c>
      <c r="I61" s="20">
        <f t="shared" ref="I61:J61" si="26">AVERAGE(I53:I59)</f>
        <v>2213.1799999999998</v>
      </c>
      <c r="J61" s="24">
        <f t="shared" si="26"/>
        <v>3107.9157142857143</v>
      </c>
      <c r="K61" s="27"/>
      <c r="L61" s="27"/>
      <c r="M61" s="27"/>
      <c r="N61" s="26">
        <f>AVERAGE(N53:N59)</f>
        <v>1103.6042857142859</v>
      </c>
      <c r="O61" s="20">
        <f t="shared" si="24"/>
        <v>1.1036042857142858</v>
      </c>
      <c r="P61" s="20">
        <v>552</v>
      </c>
      <c r="Q61" s="46">
        <f t="shared" si="25"/>
        <v>1.9992831262939962E-3</v>
      </c>
    </row>
    <row r="62" spans="1:17" x14ac:dyDescent="0.25">
      <c r="B62" s="52" t="s">
        <v>7</v>
      </c>
      <c r="C62" s="49">
        <f t="shared" si="23"/>
        <v>7.4195560168799953E-4</v>
      </c>
      <c r="D62" s="30"/>
      <c r="E62" s="26">
        <f>STDEVA(E53:E59)</f>
        <v>51.786268450236889</v>
      </c>
      <c r="F62" s="20">
        <f t="shared" ref="F62:J62" si="27">STDEVA(F53:F59)</f>
        <v>139.39916437544164</v>
      </c>
      <c r="G62" s="20">
        <f t="shared" si="27"/>
        <v>209.73825755200795</v>
      </c>
      <c r="H62" s="20">
        <f t="shared" si="27"/>
        <v>224.1287948500869</v>
      </c>
      <c r="I62" s="20">
        <f t="shared" si="27"/>
        <v>575.10111838412104</v>
      </c>
      <c r="J62" s="24">
        <f t="shared" si="27"/>
        <v>1041.9927857372959</v>
      </c>
      <c r="K62" s="27"/>
      <c r="L62" s="27"/>
      <c r="M62" s="27"/>
      <c r="N62" s="26">
        <f>STDEVA(N53:N59)</f>
        <v>409.5594921317753</v>
      </c>
      <c r="O62" s="20">
        <f>STDEVA(O53:O59)</f>
        <v>0.4095594921317755</v>
      </c>
      <c r="P62" s="20"/>
      <c r="Q62" s="46">
        <f t="shared" ref="Q62" si="28">STDEVA(Q53:Q59)</f>
        <v>7.4195560168799953E-4</v>
      </c>
    </row>
    <row r="63" spans="1:17" ht="15.75" thickBot="1" x14ac:dyDescent="0.3">
      <c r="B63" s="53" t="s">
        <v>36</v>
      </c>
      <c r="C63" s="50">
        <f t="shared" si="23"/>
        <v>37.111082063866448</v>
      </c>
      <c r="D63" s="30"/>
      <c r="E63" s="26">
        <f>(E62/E61)*100</f>
        <v>96.68832795040494</v>
      </c>
      <c r="F63" s="20">
        <f t="shared" ref="F63" si="29">(F62/F61)*100</f>
        <v>35.490909014559122</v>
      </c>
      <c r="G63" s="20">
        <f t="shared" ref="G63" si="30">(G62/G61)*100</f>
        <v>26.151529776277783</v>
      </c>
      <c r="H63" s="20">
        <f t="shared" ref="H63" si="31">(H62/H61)*100</f>
        <v>20.026902885134977</v>
      </c>
      <c r="I63" s="20">
        <f t="shared" ref="I63" si="32">(I62/I61)*100</f>
        <v>25.985284449711326</v>
      </c>
      <c r="J63" s="24">
        <f t="shared" ref="J63" si="33">(J62/J61)*100</f>
        <v>33.527060626120452</v>
      </c>
      <c r="K63" s="27"/>
      <c r="L63" s="27"/>
      <c r="M63" s="27"/>
      <c r="N63" s="26">
        <f>(N62/N61)*100</f>
        <v>37.111082063866405</v>
      </c>
      <c r="O63" s="20">
        <f>(O62/O61)*100</f>
        <v>37.111082063866426</v>
      </c>
      <c r="P63" s="20"/>
      <c r="Q63" s="46">
        <f t="shared" ref="Q63" si="34">(Q62/Q61)*100</f>
        <v>37.111082063866448</v>
      </c>
    </row>
    <row r="64" spans="1:17" x14ac:dyDescent="0.25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8"/>
    </row>
    <row r="65" spans="1:17" x14ac:dyDescent="0.2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8"/>
    </row>
    <row r="66" spans="1:17" x14ac:dyDescent="0.25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8"/>
    </row>
    <row r="67" spans="1:17" x14ac:dyDescent="0.25">
      <c r="E67" s="151" t="s">
        <v>52</v>
      </c>
      <c r="F67" s="152"/>
      <c r="G67" s="152"/>
      <c r="H67" s="152"/>
      <c r="I67" s="152"/>
      <c r="J67" s="152"/>
      <c r="K67" s="152"/>
      <c r="L67" s="152"/>
      <c r="M67" s="153"/>
    </row>
    <row r="68" spans="1:17" x14ac:dyDescent="0.25">
      <c r="A68" s="3" t="s">
        <v>45</v>
      </c>
      <c r="B68" s="89" t="s">
        <v>53</v>
      </c>
      <c r="C68" s="85" t="str">
        <f t="shared" ref="C68:C79" si="35">Q68</f>
        <v>Kp (cm/hr)</v>
      </c>
      <c r="D68" s="90" t="s">
        <v>54</v>
      </c>
      <c r="E68" s="85">
        <v>0.25</v>
      </c>
      <c r="F68" s="85">
        <v>0.5</v>
      </c>
      <c r="G68" s="85">
        <v>0.75</v>
      </c>
      <c r="H68" s="85">
        <v>1</v>
      </c>
      <c r="I68" s="85">
        <v>2</v>
      </c>
      <c r="J68" s="85">
        <v>3</v>
      </c>
      <c r="K68" s="85">
        <v>4</v>
      </c>
      <c r="L68" s="85">
        <v>6</v>
      </c>
      <c r="M68" s="85">
        <v>8</v>
      </c>
      <c r="N68" s="85" t="s">
        <v>55</v>
      </c>
      <c r="O68" s="85" t="s">
        <v>56</v>
      </c>
      <c r="P68" s="85" t="s">
        <v>60</v>
      </c>
      <c r="Q68" s="85" t="s">
        <v>35</v>
      </c>
    </row>
    <row r="69" spans="1:17" x14ac:dyDescent="0.25">
      <c r="B69" s="89">
        <v>33</v>
      </c>
      <c r="C69" s="85">
        <f t="shared" si="35"/>
        <v>6.2372727272727276E-3</v>
      </c>
      <c r="D69" s="90" t="s">
        <v>64</v>
      </c>
      <c r="E69" s="85">
        <v>0.59</v>
      </c>
      <c r="F69" s="85">
        <v>16.579999999999998</v>
      </c>
      <c r="G69" s="85">
        <v>273.57</v>
      </c>
      <c r="H69" s="85">
        <v>466.77</v>
      </c>
      <c r="I69" s="85">
        <v>1200.6400000000001</v>
      </c>
      <c r="J69" s="85">
        <v>1962.66</v>
      </c>
      <c r="K69" s="85">
        <v>1993.55</v>
      </c>
      <c r="L69" s="85">
        <v>4110.01</v>
      </c>
      <c r="M69" s="85">
        <v>5229.84</v>
      </c>
      <c r="N69" s="85">
        <v>686.1</v>
      </c>
      <c r="O69" s="85">
        <f>N69/1000</f>
        <v>0.68610000000000004</v>
      </c>
      <c r="P69" s="85">
        <v>110</v>
      </c>
      <c r="Q69" s="85">
        <f>O69/P69</f>
        <v>6.2372727272727276E-3</v>
      </c>
    </row>
    <row r="70" spans="1:17" x14ac:dyDescent="0.25">
      <c r="B70" s="89">
        <v>34</v>
      </c>
      <c r="C70" s="85">
        <f t="shared" si="35"/>
        <v>1.0410000000000001E-2</v>
      </c>
      <c r="D70" s="90" t="s">
        <v>64</v>
      </c>
      <c r="E70" s="85">
        <v>60.1</v>
      </c>
      <c r="F70" s="85">
        <v>347.46</v>
      </c>
      <c r="G70" s="85">
        <v>641.32000000000005</v>
      </c>
      <c r="H70" s="85">
        <v>960.03</v>
      </c>
      <c r="I70" s="85">
        <v>2281.58</v>
      </c>
      <c r="J70" s="85">
        <v>3391.48</v>
      </c>
      <c r="K70" s="85">
        <v>4401.8500000000004</v>
      </c>
      <c r="L70" s="85">
        <v>6937.33</v>
      </c>
      <c r="M70" s="85">
        <v>8792.02</v>
      </c>
      <c r="N70" s="85">
        <v>1145.0999999999999</v>
      </c>
      <c r="O70" s="85">
        <f t="shared" ref="O70:O77" si="36">N70/1000</f>
        <v>1.1451</v>
      </c>
      <c r="P70" s="85">
        <v>110</v>
      </c>
      <c r="Q70" s="85">
        <f t="shared" ref="Q70:Q77" si="37">O70/P70</f>
        <v>1.0410000000000001E-2</v>
      </c>
    </row>
    <row r="71" spans="1:17" x14ac:dyDescent="0.25">
      <c r="B71" s="89">
        <v>35</v>
      </c>
      <c r="C71" s="85">
        <f t="shared" si="35"/>
        <v>9.3409090909090924E-3</v>
      </c>
      <c r="D71" s="90" t="s">
        <v>64</v>
      </c>
      <c r="E71" s="85">
        <v>1.4</v>
      </c>
      <c r="F71" s="85">
        <v>101.07</v>
      </c>
      <c r="G71" s="85">
        <v>460.56</v>
      </c>
      <c r="H71" s="85">
        <v>374.37</v>
      </c>
      <c r="I71" s="85">
        <v>2068.41</v>
      </c>
      <c r="J71" s="85">
        <v>3082.85</v>
      </c>
      <c r="K71" s="85">
        <v>3857.84</v>
      </c>
      <c r="L71" s="85">
        <v>5684.32</v>
      </c>
      <c r="M71" s="85">
        <v>7902.29</v>
      </c>
      <c r="N71" s="85">
        <v>1027.5</v>
      </c>
      <c r="O71" s="85">
        <f t="shared" si="36"/>
        <v>1.0275000000000001</v>
      </c>
      <c r="P71" s="85">
        <v>110</v>
      </c>
      <c r="Q71" s="85">
        <f t="shared" si="37"/>
        <v>9.3409090909090924E-3</v>
      </c>
    </row>
    <row r="72" spans="1:17" x14ac:dyDescent="0.25">
      <c r="B72" s="89">
        <v>36</v>
      </c>
      <c r="C72" s="85">
        <f t="shared" si="35"/>
        <v>1.0232727272727272E-2</v>
      </c>
      <c r="D72" s="90" t="s">
        <v>64</v>
      </c>
      <c r="E72" s="85">
        <v>57.22</v>
      </c>
      <c r="F72" s="85">
        <v>320.17</v>
      </c>
      <c r="G72" s="85">
        <v>546.38</v>
      </c>
      <c r="H72" s="85">
        <v>707.77</v>
      </c>
      <c r="I72" s="85">
        <v>1985.62</v>
      </c>
      <c r="J72" s="85">
        <v>3322.02</v>
      </c>
      <c r="K72" s="85">
        <v>4320.33</v>
      </c>
      <c r="L72" s="85">
        <v>6867.21</v>
      </c>
      <c r="M72" s="85">
        <v>8445.09</v>
      </c>
      <c r="N72" s="85">
        <v>1125.5999999999999</v>
      </c>
      <c r="O72" s="85">
        <f t="shared" si="36"/>
        <v>1.1255999999999999</v>
      </c>
      <c r="P72" s="85">
        <v>110</v>
      </c>
      <c r="Q72" s="85">
        <f t="shared" si="37"/>
        <v>1.0232727272727272E-2</v>
      </c>
    </row>
    <row r="73" spans="1:17" x14ac:dyDescent="0.25">
      <c r="B73" s="89">
        <v>37</v>
      </c>
      <c r="C73" s="85">
        <f t="shared" si="35"/>
        <v>9.5963636363636355E-3</v>
      </c>
      <c r="D73" s="90" t="s">
        <v>64</v>
      </c>
      <c r="E73" s="85">
        <v>19.68</v>
      </c>
      <c r="F73" s="85">
        <v>274.68</v>
      </c>
      <c r="G73" s="85">
        <v>509.72</v>
      </c>
      <c r="H73" s="85">
        <v>851.2</v>
      </c>
      <c r="I73" s="85">
        <v>2213.0500000000002</v>
      </c>
      <c r="J73" s="85">
        <v>3401.85</v>
      </c>
      <c r="K73" s="85">
        <v>4439.9799999999996</v>
      </c>
      <c r="L73" s="85">
        <v>6723.55</v>
      </c>
      <c r="M73" s="85">
        <v>7742.73</v>
      </c>
      <c r="N73" s="85">
        <v>1055.5999999999999</v>
      </c>
      <c r="O73" s="85">
        <f t="shared" si="36"/>
        <v>1.0555999999999999</v>
      </c>
      <c r="P73" s="85">
        <v>110</v>
      </c>
      <c r="Q73" s="85">
        <f t="shared" si="37"/>
        <v>9.5963636363636355E-3</v>
      </c>
    </row>
    <row r="74" spans="1:17" x14ac:dyDescent="0.25">
      <c r="B74" s="89">
        <v>38</v>
      </c>
      <c r="C74" s="85">
        <f t="shared" si="35"/>
        <v>1.0091818181818181E-2</v>
      </c>
      <c r="D74" s="90" t="s">
        <v>64</v>
      </c>
      <c r="E74" s="85">
        <v>63.63</v>
      </c>
      <c r="F74" s="85">
        <v>354.06</v>
      </c>
      <c r="G74" s="85">
        <v>576.54</v>
      </c>
      <c r="H74" s="85">
        <v>969.6</v>
      </c>
      <c r="I74" s="85">
        <v>2169.86</v>
      </c>
      <c r="J74" s="85">
        <v>3458.47</v>
      </c>
      <c r="K74" s="85">
        <v>4016.52</v>
      </c>
      <c r="L74" s="85">
        <v>6562.63</v>
      </c>
      <c r="M74" s="85">
        <v>8672.99</v>
      </c>
      <c r="N74" s="85">
        <v>1110.0999999999999</v>
      </c>
      <c r="O74" s="85">
        <f t="shared" si="36"/>
        <v>1.1100999999999999</v>
      </c>
      <c r="P74" s="85">
        <v>110</v>
      </c>
      <c r="Q74" s="85">
        <f t="shared" si="37"/>
        <v>1.0091818181818181E-2</v>
      </c>
    </row>
    <row r="75" spans="1:17" x14ac:dyDescent="0.25">
      <c r="B75" s="89">
        <v>39</v>
      </c>
      <c r="C75" s="85">
        <f t="shared" si="35"/>
        <v>8.6620909090909092E-3</v>
      </c>
      <c r="D75" s="90" t="s">
        <v>64</v>
      </c>
      <c r="E75" s="85">
        <v>1.88</v>
      </c>
      <c r="F75" s="85">
        <v>97.99</v>
      </c>
      <c r="G75" s="85">
        <v>404.98</v>
      </c>
      <c r="H75" s="85">
        <v>825.88</v>
      </c>
      <c r="I75" s="85">
        <v>1936.57</v>
      </c>
      <c r="J75" s="85">
        <v>3172.89</v>
      </c>
      <c r="K75" s="19">
        <v>1746.72</v>
      </c>
      <c r="L75" s="85">
        <v>5638.72</v>
      </c>
      <c r="M75" s="85">
        <v>7239.44</v>
      </c>
      <c r="N75" s="85">
        <v>952.83</v>
      </c>
      <c r="O75" s="85">
        <f t="shared" si="36"/>
        <v>0.95283000000000007</v>
      </c>
      <c r="P75" s="85">
        <v>110</v>
      </c>
      <c r="Q75" s="85">
        <f t="shared" si="37"/>
        <v>8.6620909090909092E-3</v>
      </c>
    </row>
    <row r="76" spans="1:17" ht="15.75" thickBot="1" x14ac:dyDescent="0.3">
      <c r="B76" s="42">
        <v>40</v>
      </c>
      <c r="C76" s="21">
        <f t="shared" si="35"/>
        <v>8.7045454545454544E-3</v>
      </c>
      <c r="D76" s="43" t="s">
        <v>64</v>
      </c>
      <c r="E76" s="85">
        <v>82.12</v>
      </c>
      <c r="F76" s="85">
        <v>309.56</v>
      </c>
      <c r="G76" s="85">
        <v>570.47</v>
      </c>
      <c r="H76" s="85">
        <v>841.52</v>
      </c>
      <c r="I76" s="85">
        <v>1945.19</v>
      </c>
      <c r="J76" s="85">
        <v>2986.4</v>
      </c>
      <c r="K76" s="85">
        <v>3726.73</v>
      </c>
      <c r="L76" s="85">
        <v>5749.09</v>
      </c>
      <c r="M76" s="85">
        <v>7426.27</v>
      </c>
      <c r="N76" s="85">
        <v>957.5</v>
      </c>
      <c r="O76" s="85">
        <f t="shared" si="36"/>
        <v>0.95750000000000002</v>
      </c>
      <c r="P76" s="85">
        <v>110</v>
      </c>
      <c r="Q76" s="85">
        <f t="shared" si="37"/>
        <v>8.7045454545454544E-3</v>
      </c>
    </row>
    <row r="77" spans="1:17" x14ac:dyDescent="0.25">
      <c r="B77" s="51" t="s">
        <v>59</v>
      </c>
      <c r="C77" s="48">
        <f t="shared" si="35"/>
        <v>9.1594659090909088E-3</v>
      </c>
      <c r="D77" s="30"/>
      <c r="E77" s="26">
        <f>AVERAGE(E69:E76)</f>
        <v>35.827500000000001</v>
      </c>
      <c r="F77" s="20">
        <f t="shared" ref="F77:M77" si="38">AVERAGE(F69:F76)</f>
        <v>227.69624999999999</v>
      </c>
      <c r="G77" s="20">
        <f t="shared" si="38"/>
        <v>497.9425</v>
      </c>
      <c r="H77" s="20">
        <f t="shared" si="38"/>
        <v>749.64250000000015</v>
      </c>
      <c r="I77" s="20">
        <f>AVERAGE(I69:I76)</f>
        <v>1975.115</v>
      </c>
      <c r="J77" s="20">
        <f t="shared" si="38"/>
        <v>3097.3275000000003</v>
      </c>
      <c r="K77" s="20">
        <f>AVERAGE(K69:K74,K76)</f>
        <v>3822.4000000000005</v>
      </c>
      <c r="L77" s="20">
        <f t="shared" si="38"/>
        <v>6034.1075000000001</v>
      </c>
      <c r="M77" s="20">
        <f t="shared" si="38"/>
        <v>7681.3337499999998</v>
      </c>
      <c r="N77" s="20">
        <f>AVERAGE(N69:N76)</f>
        <v>1007.54125</v>
      </c>
      <c r="O77" s="20">
        <f t="shared" si="36"/>
        <v>1.0075412500000001</v>
      </c>
      <c r="P77" s="20">
        <v>110</v>
      </c>
      <c r="Q77" s="46">
        <f t="shared" si="37"/>
        <v>9.1594659090909088E-3</v>
      </c>
    </row>
    <row r="78" spans="1:17" x14ac:dyDescent="0.25">
      <c r="B78" s="52" t="s">
        <v>7</v>
      </c>
      <c r="C78" s="49">
        <f t="shared" si="35"/>
        <v>1.4471718224684158E-3</v>
      </c>
      <c r="D78" s="30"/>
      <c r="E78" s="26">
        <f>STDEVA(E69:E76)</f>
        <v>33.387073097233305</v>
      </c>
      <c r="F78" s="20">
        <f t="shared" ref="F78:M78" si="39">STDEVA(F69:F76)</f>
        <v>133.73731362397385</v>
      </c>
      <c r="G78" s="20">
        <f t="shared" si="39"/>
        <v>116.41202082627555</v>
      </c>
      <c r="H78" s="20">
        <f t="shared" si="39"/>
        <v>220.32812087883758</v>
      </c>
      <c r="I78" s="20">
        <f t="shared" si="39"/>
        <v>337.94896821012122</v>
      </c>
      <c r="J78" s="20">
        <f t="shared" si="39"/>
        <v>487.83264202124002</v>
      </c>
      <c r="K78" s="20">
        <f>STDEVA(K69:K74,K76)</f>
        <v>852.24070183643744</v>
      </c>
      <c r="L78" s="20">
        <f t="shared" si="39"/>
        <v>950.68444433847242</v>
      </c>
      <c r="M78" s="20">
        <f t="shared" si="39"/>
        <v>1141.6197794980058</v>
      </c>
      <c r="N78" s="20">
        <f>STDEVA(N69:N75)</f>
        <v>159.18890047152507</v>
      </c>
      <c r="O78" s="20">
        <f>STDEVA(O69:O75)</f>
        <v>0.15918890047152701</v>
      </c>
      <c r="P78" s="20"/>
      <c r="Q78" s="46">
        <f t="shared" ref="Q78" si="40">STDEVA(Q69:Q75)</f>
        <v>1.4471718224684158E-3</v>
      </c>
    </row>
    <row r="79" spans="1:17" ht="15.75" thickBot="1" x14ac:dyDescent="0.3">
      <c r="B79" s="53" t="s">
        <v>36</v>
      </c>
      <c r="C79" s="50">
        <f t="shared" si="35"/>
        <v>15.799740255947411</v>
      </c>
      <c r="D79" s="30"/>
      <c r="E79" s="26">
        <f>(E78/E77)*100</f>
        <v>93.188397452329369</v>
      </c>
      <c r="F79" s="20">
        <f t="shared" ref="F79:M79" si="41">(F78/F77)*100</f>
        <v>58.734965386550655</v>
      </c>
      <c r="G79" s="20">
        <f t="shared" si="41"/>
        <v>23.378607133609915</v>
      </c>
      <c r="H79" s="20">
        <f t="shared" si="41"/>
        <v>29.391092537954762</v>
      </c>
      <c r="I79" s="20">
        <f t="shared" si="41"/>
        <v>17.110343864034309</v>
      </c>
      <c r="J79" s="20">
        <f t="shared" si="41"/>
        <v>15.750114962697356</v>
      </c>
      <c r="K79" s="20">
        <f t="shared" si="41"/>
        <v>22.295958084879587</v>
      </c>
      <c r="L79" s="20">
        <f t="shared" si="41"/>
        <v>15.755179110389935</v>
      </c>
      <c r="M79" s="20">
        <f t="shared" si="41"/>
        <v>14.862259819110266</v>
      </c>
      <c r="N79" s="20">
        <f>(N78/N77)*100</f>
        <v>15.799740255947345</v>
      </c>
      <c r="O79" s="20">
        <f>(O78/O77)*100</f>
        <v>15.799740255947537</v>
      </c>
      <c r="P79" s="20"/>
      <c r="Q79" s="46">
        <f t="shared" ref="Q79" si="42">(Q78/Q77)*100</f>
        <v>15.799740255947411</v>
      </c>
    </row>
  </sheetData>
  <sheetProtection sheet="1" objects="1" scenarios="1" formatCells="0" formatColumns="0" formatRows="0" autoFilter="0"/>
  <mergeCells count="6">
    <mergeCell ref="E67:M67"/>
    <mergeCell ref="D1:O1"/>
    <mergeCell ref="E3:M3"/>
    <mergeCell ref="E19:M19"/>
    <mergeCell ref="E35:M35"/>
    <mergeCell ref="E51:M51"/>
  </mergeCells>
  <phoneticPr fontId="9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E4329-874C-4F44-8BA7-57B84564DFD5}">
  <sheetPr>
    <tabColor theme="9" tint="0.39997558519241921"/>
  </sheetPr>
  <dimension ref="A1:Q79"/>
  <sheetViews>
    <sheetView showGridLines="0" zoomScale="80" zoomScaleNormal="80" workbookViewId="0">
      <selection activeCell="D8" sqref="D8"/>
    </sheetView>
  </sheetViews>
  <sheetFormatPr defaultRowHeight="15" x14ac:dyDescent="0.25"/>
  <cols>
    <col min="1" max="1" width="83" customWidth="1"/>
    <col min="2" max="2" width="11.85546875" bestFit="1" customWidth="1"/>
    <col min="3" max="3" width="13.28515625" bestFit="1" customWidth="1"/>
    <col min="4" max="4" width="20.42578125" bestFit="1" customWidth="1"/>
    <col min="5" max="13" width="13.28515625" bestFit="1" customWidth="1"/>
    <col min="14" max="14" width="35.85546875" customWidth="1"/>
    <col min="15" max="15" width="36.42578125" customWidth="1"/>
    <col min="16" max="16" width="44.28515625" bestFit="1" customWidth="1"/>
    <col min="17" max="17" width="13.28515625" bestFit="1" customWidth="1"/>
  </cols>
  <sheetData>
    <row r="1" spans="1:17" ht="23.25" x14ac:dyDescent="0.35">
      <c r="A1" s="31" t="s">
        <v>50</v>
      </c>
      <c r="D1" s="154" t="s">
        <v>51</v>
      </c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7" x14ac:dyDescent="0.25">
      <c r="D2" s="31"/>
    </row>
    <row r="3" spans="1:17" x14ac:dyDescent="0.25">
      <c r="B3" s="17"/>
      <c r="C3" s="17"/>
      <c r="D3" s="17"/>
      <c r="E3" s="151" t="s">
        <v>52</v>
      </c>
      <c r="F3" s="152"/>
      <c r="G3" s="152"/>
      <c r="H3" s="152"/>
      <c r="I3" s="152"/>
      <c r="J3" s="152"/>
      <c r="K3" s="152"/>
      <c r="L3" s="152"/>
      <c r="M3" s="153"/>
      <c r="N3" s="17"/>
      <c r="O3" s="17"/>
      <c r="P3" s="17"/>
    </row>
    <row r="4" spans="1:17" x14ac:dyDescent="0.25">
      <c r="A4" s="85" t="s">
        <v>39</v>
      </c>
      <c r="B4" s="89" t="s">
        <v>53</v>
      </c>
      <c r="C4" s="85" t="str">
        <f t="shared" ref="C4:C15" si="0">Q4</f>
        <v>Kp (cm/hr)</v>
      </c>
      <c r="D4" s="90" t="s">
        <v>54</v>
      </c>
      <c r="E4" s="85">
        <v>0.25</v>
      </c>
      <c r="F4" s="85">
        <v>0.5</v>
      </c>
      <c r="G4" s="85">
        <v>0.75</v>
      </c>
      <c r="H4" s="85">
        <v>1</v>
      </c>
      <c r="I4" s="21">
        <v>2</v>
      </c>
      <c r="J4" s="21">
        <v>3</v>
      </c>
      <c r="K4" s="21">
        <v>4</v>
      </c>
      <c r="L4" s="21">
        <v>6</v>
      </c>
      <c r="M4" s="21">
        <v>8</v>
      </c>
      <c r="N4" s="85" t="s">
        <v>55</v>
      </c>
      <c r="O4" s="85" t="s">
        <v>56</v>
      </c>
      <c r="P4" s="85" t="s">
        <v>57</v>
      </c>
      <c r="Q4" s="85" t="s">
        <v>35</v>
      </c>
    </row>
    <row r="5" spans="1:17" x14ac:dyDescent="0.25">
      <c r="A5" s="17"/>
      <c r="B5" s="89">
        <v>1</v>
      </c>
      <c r="C5" s="85">
        <f t="shared" si="0"/>
        <v>9.2092283214001587E-4</v>
      </c>
      <c r="D5" s="90" t="s">
        <v>58</v>
      </c>
      <c r="E5" s="85">
        <v>35.61</v>
      </c>
      <c r="F5" s="85">
        <v>266.75</v>
      </c>
      <c r="G5" s="85">
        <v>608.79999999999995</v>
      </c>
      <c r="H5" s="89">
        <v>886.22</v>
      </c>
      <c r="I5" s="22"/>
      <c r="J5" s="22"/>
      <c r="K5" s="22"/>
      <c r="L5" s="22"/>
      <c r="M5" s="22"/>
      <c r="N5" s="90">
        <v>1157.5999999999999</v>
      </c>
      <c r="O5" s="85">
        <f>N5/1000</f>
        <v>1.1576</v>
      </c>
      <c r="P5" s="85">
        <v>1257</v>
      </c>
      <c r="Q5" s="85">
        <f>O5/P5</f>
        <v>9.2092283214001587E-4</v>
      </c>
    </row>
    <row r="6" spans="1:17" x14ac:dyDescent="0.25">
      <c r="A6" s="17"/>
      <c r="B6" s="89">
        <v>2</v>
      </c>
      <c r="C6" s="85">
        <f t="shared" si="0"/>
        <v>1.2307080350039776E-3</v>
      </c>
      <c r="D6" s="90" t="s">
        <v>58</v>
      </c>
      <c r="E6" s="85">
        <v>61.92</v>
      </c>
      <c r="F6" s="85">
        <v>352.27</v>
      </c>
      <c r="G6" s="85">
        <v>778.28</v>
      </c>
      <c r="H6" s="89">
        <v>1209.1199999999999</v>
      </c>
      <c r="I6" s="22"/>
      <c r="J6" s="22"/>
      <c r="K6" s="22"/>
      <c r="L6" s="22"/>
      <c r="M6" s="22"/>
      <c r="N6" s="90">
        <v>1547</v>
      </c>
      <c r="O6" s="85">
        <f t="shared" ref="O6:O13" si="1">N6/1000</f>
        <v>1.5469999999999999</v>
      </c>
      <c r="P6" s="85">
        <v>1257</v>
      </c>
      <c r="Q6" s="85">
        <f t="shared" ref="Q6:Q13" si="2">O6/P6</f>
        <v>1.2307080350039776E-3</v>
      </c>
    </row>
    <row r="7" spans="1:17" x14ac:dyDescent="0.25">
      <c r="A7" s="17"/>
      <c r="B7" s="89">
        <v>3</v>
      </c>
      <c r="C7" s="85">
        <f t="shared" si="0"/>
        <v>2.0779634049323785E-4</v>
      </c>
      <c r="D7" s="90" t="s">
        <v>58</v>
      </c>
      <c r="E7" s="85">
        <v>9.48</v>
      </c>
      <c r="F7" s="85">
        <v>70.44</v>
      </c>
      <c r="G7" s="85">
        <v>153.08000000000001</v>
      </c>
      <c r="H7" s="89">
        <v>199.6</v>
      </c>
      <c r="I7" s="22"/>
      <c r="J7" s="22"/>
      <c r="K7" s="22"/>
      <c r="L7" s="22"/>
      <c r="M7" s="22"/>
      <c r="N7" s="90">
        <v>261.2</v>
      </c>
      <c r="O7" s="85">
        <f t="shared" si="1"/>
        <v>0.26119999999999999</v>
      </c>
      <c r="P7" s="85">
        <v>1257</v>
      </c>
      <c r="Q7" s="85">
        <f t="shared" si="2"/>
        <v>2.0779634049323785E-4</v>
      </c>
    </row>
    <row r="8" spans="1:17" x14ac:dyDescent="0.25">
      <c r="A8" s="17"/>
      <c r="B8" s="89">
        <v>4</v>
      </c>
      <c r="C8" s="85">
        <f t="shared" si="0"/>
        <v>1.8880668257756564E-4</v>
      </c>
      <c r="D8" s="90" t="s">
        <v>58</v>
      </c>
      <c r="E8" s="85">
        <v>31.62</v>
      </c>
      <c r="F8" s="85">
        <v>107.4</v>
      </c>
      <c r="G8" s="85">
        <v>175.09</v>
      </c>
      <c r="H8" s="89">
        <v>206.83</v>
      </c>
      <c r="I8" s="22"/>
      <c r="J8" s="22"/>
      <c r="K8" s="22"/>
      <c r="L8" s="22"/>
      <c r="M8" s="22"/>
      <c r="N8" s="90">
        <v>237.33</v>
      </c>
      <c r="O8" s="85">
        <f t="shared" si="1"/>
        <v>0.23733000000000001</v>
      </c>
      <c r="P8" s="85">
        <v>1257</v>
      </c>
      <c r="Q8" s="85">
        <f t="shared" si="2"/>
        <v>1.8880668257756564E-4</v>
      </c>
    </row>
    <row r="9" spans="1:17" x14ac:dyDescent="0.25">
      <c r="A9" s="17"/>
      <c r="B9" s="89">
        <v>5</v>
      </c>
      <c r="C9" s="85">
        <f t="shared" si="0"/>
        <v>1.0024661893396976E-3</v>
      </c>
      <c r="D9" s="90" t="s">
        <v>58</v>
      </c>
      <c r="E9" s="85">
        <v>60.45</v>
      </c>
      <c r="F9" s="85">
        <v>388.81</v>
      </c>
      <c r="G9" s="85">
        <v>717.12</v>
      </c>
      <c r="H9" s="89">
        <v>1001.1</v>
      </c>
      <c r="I9" s="22"/>
      <c r="J9" s="22"/>
      <c r="K9" s="22"/>
      <c r="L9" s="22"/>
      <c r="M9" s="22"/>
      <c r="N9" s="90">
        <v>1260.0999999999999</v>
      </c>
      <c r="O9" s="85">
        <f t="shared" si="1"/>
        <v>1.2601</v>
      </c>
      <c r="P9" s="85">
        <v>1257</v>
      </c>
      <c r="Q9" s="85">
        <f t="shared" si="2"/>
        <v>1.0024661893396976E-3</v>
      </c>
    </row>
    <row r="10" spans="1:17" x14ac:dyDescent="0.25">
      <c r="A10" s="17"/>
      <c r="B10" s="89">
        <v>6</v>
      </c>
      <c r="C10" s="85">
        <f t="shared" si="0"/>
        <v>7.0731105807478128E-4</v>
      </c>
      <c r="D10" s="90" t="s">
        <v>58</v>
      </c>
      <c r="E10" s="85">
        <v>44.73</v>
      </c>
      <c r="F10" s="85">
        <v>258.54000000000002</v>
      </c>
      <c r="G10" s="85">
        <v>517.1</v>
      </c>
      <c r="H10" s="89">
        <v>699.45</v>
      </c>
      <c r="I10" s="22"/>
      <c r="J10" s="22"/>
      <c r="K10" s="22"/>
      <c r="L10" s="22"/>
      <c r="M10" s="22"/>
      <c r="N10" s="90">
        <v>889.09</v>
      </c>
      <c r="O10" s="85">
        <f t="shared" si="1"/>
        <v>0.88909000000000005</v>
      </c>
      <c r="P10" s="85">
        <v>1257</v>
      </c>
      <c r="Q10" s="85">
        <f t="shared" si="2"/>
        <v>7.0731105807478128E-4</v>
      </c>
    </row>
    <row r="11" spans="1:17" x14ac:dyDescent="0.25">
      <c r="A11" s="17"/>
      <c r="B11" s="89">
        <v>7</v>
      </c>
      <c r="C11" s="85">
        <f t="shared" si="0"/>
        <v>4.0612569610182973E-4</v>
      </c>
      <c r="D11" s="90" t="s">
        <v>58</v>
      </c>
      <c r="E11" s="85">
        <v>43.37</v>
      </c>
      <c r="F11" s="85">
        <v>168.47</v>
      </c>
      <c r="G11" s="85">
        <v>328.1</v>
      </c>
      <c r="H11" s="89">
        <v>415.58</v>
      </c>
      <c r="I11" s="22"/>
      <c r="J11" s="22"/>
      <c r="K11" s="22"/>
      <c r="L11" s="22"/>
      <c r="M11" s="22"/>
      <c r="N11" s="90">
        <v>510.5</v>
      </c>
      <c r="O11" s="85">
        <f t="shared" si="1"/>
        <v>0.51049999999999995</v>
      </c>
      <c r="P11" s="85">
        <v>1257</v>
      </c>
      <c r="Q11" s="85">
        <f t="shared" si="2"/>
        <v>4.0612569610182973E-4</v>
      </c>
    </row>
    <row r="12" spans="1:17" ht="15.75" thickBot="1" x14ac:dyDescent="0.3">
      <c r="A12" s="17"/>
      <c r="B12" s="42">
        <v>8</v>
      </c>
      <c r="C12" s="47">
        <f t="shared" si="0"/>
        <v>2.2799522673031026E-2</v>
      </c>
      <c r="D12" s="43" t="s">
        <v>58</v>
      </c>
      <c r="E12" s="19">
        <v>34224.75</v>
      </c>
      <c r="F12" s="19">
        <v>98372.29</v>
      </c>
      <c r="G12" s="19">
        <v>69135.990000000005</v>
      </c>
      <c r="H12" s="23">
        <v>67852.740000000005</v>
      </c>
      <c r="I12" s="22"/>
      <c r="J12" s="22"/>
      <c r="K12" s="22"/>
      <c r="L12" s="22"/>
      <c r="M12" s="22"/>
      <c r="N12" s="25">
        <v>28659</v>
      </c>
      <c r="O12" s="19">
        <f t="shared" si="1"/>
        <v>28.658999999999999</v>
      </c>
      <c r="P12" s="19">
        <v>1257</v>
      </c>
      <c r="Q12" s="19">
        <f t="shared" si="2"/>
        <v>2.2799522673031026E-2</v>
      </c>
    </row>
    <row r="13" spans="1:17" x14ac:dyDescent="0.25">
      <c r="A13" s="17"/>
      <c r="B13" s="51" t="s">
        <v>59</v>
      </c>
      <c r="C13" s="48">
        <f t="shared" si="0"/>
        <v>6.6630526196158649E-4</v>
      </c>
      <c r="D13" s="22"/>
      <c r="E13" s="26">
        <f>AVERAGE(E5:E11)</f>
        <v>41.02571428571428</v>
      </c>
      <c r="F13" s="20">
        <f>AVERAGE(F5:F11)</f>
        <v>230.38285714285715</v>
      </c>
      <c r="G13" s="20">
        <f>AVERAGE(G5:G11)</f>
        <v>468.22428571428566</v>
      </c>
      <c r="H13" s="24">
        <f>AVERAGE(H5:H11)</f>
        <v>659.69999999999993</v>
      </c>
      <c r="I13" s="22"/>
      <c r="J13" s="22"/>
      <c r="K13" s="22"/>
      <c r="L13" s="22"/>
      <c r="M13" s="22"/>
      <c r="N13" s="26">
        <f>AVERAGE(N5:N11)</f>
        <v>837.54571428571421</v>
      </c>
      <c r="O13" s="20">
        <f t="shared" si="1"/>
        <v>0.83754571428571423</v>
      </c>
      <c r="P13" s="20">
        <v>1257</v>
      </c>
      <c r="Q13" s="46">
        <f t="shared" si="2"/>
        <v>6.6630526196158649E-4</v>
      </c>
    </row>
    <row r="14" spans="1:17" x14ac:dyDescent="0.25">
      <c r="A14" s="17"/>
      <c r="B14" s="52" t="s">
        <v>7</v>
      </c>
      <c r="C14" s="49">
        <f t="shared" si="0"/>
        <v>4.0906294799677935E-4</v>
      </c>
      <c r="D14" s="22"/>
      <c r="E14" s="26">
        <f>STDEVA(E5:E11)</f>
        <v>18.009353918767573</v>
      </c>
      <c r="F14" s="20">
        <f t="shared" ref="F14:H14" si="3">STDEVA(F5:F11)</f>
        <v>120.14625222540033</v>
      </c>
      <c r="G14" s="20">
        <f t="shared" si="3"/>
        <v>253.34838831519107</v>
      </c>
      <c r="H14" s="24">
        <f t="shared" si="3"/>
        <v>397.42619662859005</v>
      </c>
      <c r="I14" s="22"/>
      <c r="J14" s="22"/>
      <c r="K14" s="22"/>
      <c r="L14" s="22"/>
      <c r="M14" s="22"/>
      <c r="N14" s="26">
        <f>STDEVA(N5:N11)</f>
        <v>514.19212563195151</v>
      </c>
      <c r="O14" s="20">
        <f>STDEVA(O5:O11)</f>
        <v>0.51419212563195138</v>
      </c>
      <c r="P14" s="85"/>
      <c r="Q14" s="46">
        <f t="shared" ref="Q14" si="4">STDEVA(Q5:Q11)</f>
        <v>4.0906294799677935E-4</v>
      </c>
    </row>
    <row r="15" spans="1:17" ht="15.75" thickBot="1" x14ac:dyDescent="0.3">
      <c r="A15" s="17"/>
      <c r="B15" s="53" t="s">
        <v>36</v>
      </c>
      <c r="C15" s="50">
        <f t="shared" si="0"/>
        <v>61.392723628282319</v>
      </c>
      <c r="D15" s="22"/>
      <c r="E15" s="26">
        <f>(E14/E13)*100</f>
        <v>43.897721788207058</v>
      </c>
      <c r="F15" s="20">
        <f t="shared" ref="F15:H15" si="5">(F14/F13)*100</f>
        <v>52.150691121474956</v>
      </c>
      <c r="G15" s="20">
        <f t="shared" si="5"/>
        <v>54.108339965472517</v>
      </c>
      <c r="H15" s="24">
        <f t="shared" si="5"/>
        <v>60.243473795450974</v>
      </c>
      <c r="I15" s="22"/>
      <c r="J15" s="22"/>
      <c r="K15" s="22"/>
      <c r="L15" s="22"/>
      <c r="M15" s="22"/>
      <c r="N15" s="26">
        <f>(N14/N13)*100</f>
        <v>61.392723628282312</v>
      </c>
      <c r="O15" s="20">
        <f>(O14/O13)*100</f>
        <v>61.392723628282297</v>
      </c>
      <c r="P15" s="85"/>
      <c r="Q15" s="46">
        <f t="shared" ref="Q15" si="6">(Q14/Q13)*100</f>
        <v>61.392723628282319</v>
      </c>
    </row>
    <row r="19" spans="1:17" x14ac:dyDescent="0.25">
      <c r="E19" s="151" t="s">
        <v>52</v>
      </c>
      <c r="F19" s="152"/>
      <c r="G19" s="152"/>
      <c r="H19" s="152"/>
      <c r="I19" s="152"/>
      <c r="J19" s="152"/>
      <c r="K19" s="152"/>
      <c r="L19" s="152"/>
      <c r="M19" s="153"/>
    </row>
    <row r="20" spans="1:17" x14ac:dyDescent="0.25">
      <c r="A20" s="3" t="s">
        <v>41</v>
      </c>
      <c r="B20" s="89" t="s">
        <v>53</v>
      </c>
      <c r="C20" s="85" t="str">
        <f t="shared" ref="C20:C31" si="7">Q20</f>
        <v>Kp (cm/hr)</v>
      </c>
      <c r="D20" s="90" t="s">
        <v>54</v>
      </c>
      <c r="E20" s="85">
        <v>0.25</v>
      </c>
      <c r="F20" s="85">
        <v>0.5</v>
      </c>
      <c r="G20" s="85">
        <v>0.75</v>
      </c>
      <c r="H20" s="85">
        <v>1</v>
      </c>
      <c r="I20" s="85">
        <v>2</v>
      </c>
      <c r="J20" s="85">
        <v>3</v>
      </c>
      <c r="K20" s="21">
        <v>4</v>
      </c>
      <c r="L20" s="21">
        <v>6</v>
      </c>
      <c r="M20" s="21">
        <v>8</v>
      </c>
      <c r="N20" s="85" t="s">
        <v>55</v>
      </c>
      <c r="O20" s="85" t="s">
        <v>56</v>
      </c>
      <c r="P20" s="85" t="s">
        <v>60</v>
      </c>
      <c r="Q20" s="85" t="s">
        <v>35</v>
      </c>
    </row>
    <row r="21" spans="1:17" x14ac:dyDescent="0.25">
      <c r="B21" s="89">
        <v>9</v>
      </c>
      <c r="C21" s="85">
        <f t="shared" si="7"/>
        <v>9.7286424355389888E-4</v>
      </c>
      <c r="D21" s="90" t="s">
        <v>61</v>
      </c>
      <c r="E21" s="85">
        <v>26.68</v>
      </c>
      <c r="F21" s="85">
        <v>160.69999999999999</v>
      </c>
      <c r="G21" s="85">
        <v>338.3</v>
      </c>
      <c r="H21" s="85">
        <v>489.42</v>
      </c>
      <c r="I21" s="56">
        <v>1066.51</v>
      </c>
      <c r="J21" s="57">
        <v>1258</v>
      </c>
      <c r="K21" s="22"/>
      <c r="L21" s="22"/>
      <c r="M21" s="22"/>
      <c r="N21" s="90">
        <v>626.33000000000004</v>
      </c>
      <c r="O21" s="85">
        <f>N21/1000</f>
        <v>0.62633000000000005</v>
      </c>
      <c r="P21" s="85">
        <v>643.79999999999995</v>
      </c>
      <c r="Q21" s="85">
        <f>O21/P21</f>
        <v>9.7286424355389888E-4</v>
      </c>
    </row>
    <row r="22" spans="1:17" x14ac:dyDescent="0.25">
      <c r="B22" s="89">
        <v>10</v>
      </c>
      <c r="C22" s="85">
        <f t="shared" si="7"/>
        <v>1.2864243553898725E-4</v>
      </c>
      <c r="D22" s="90" t="s">
        <v>61</v>
      </c>
      <c r="E22" s="85">
        <v>4.3899999999999997</v>
      </c>
      <c r="F22" s="85">
        <v>22.05</v>
      </c>
      <c r="G22" s="85">
        <v>43.79</v>
      </c>
      <c r="H22" s="85">
        <v>66.16</v>
      </c>
      <c r="I22" s="56">
        <v>151.97999999999999</v>
      </c>
      <c r="J22" s="57">
        <v>202.74</v>
      </c>
      <c r="K22" s="22"/>
      <c r="L22" s="22"/>
      <c r="M22" s="22"/>
      <c r="N22" s="90">
        <v>82.82</v>
      </c>
      <c r="O22" s="85">
        <f t="shared" ref="O22:O29" si="8">N22/1000</f>
        <v>8.2819999999999991E-2</v>
      </c>
      <c r="P22" s="85">
        <v>643.79999999999995</v>
      </c>
      <c r="Q22" s="85">
        <f t="shared" ref="Q22:Q28" si="9">O22/P22</f>
        <v>1.2864243553898725E-4</v>
      </c>
    </row>
    <row r="23" spans="1:17" x14ac:dyDescent="0.25">
      <c r="B23" s="89">
        <v>11</v>
      </c>
      <c r="C23" s="85">
        <f t="shared" si="7"/>
        <v>1.9535570052811434E-3</v>
      </c>
      <c r="D23" s="90" t="s">
        <v>61</v>
      </c>
      <c r="E23" s="85">
        <v>207.61</v>
      </c>
      <c r="F23" s="85">
        <v>623.85</v>
      </c>
      <c r="G23" s="85">
        <v>908.57</v>
      </c>
      <c r="H23" s="85">
        <v>1160.82</v>
      </c>
      <c r="I23" s="56">
        <v>1875.48</v>
      </c>
      <c r="J23" s="57">
        <v>3281.31</v>
      </c>
      <c r="K23" s="22"/>
      <c r="L23" s="22"/>
      <c r="M23" s="22"/>
      <c r="N23" s="90">
        <v>1257.7</v>
      </c>
      <c r="O23" s="85">
        <f t="shared" si="8"/>
        <v>1.2577</v>
      </c>
      <c r="P23" s="85">
        <v>643.79999999999995</v>
      </c>
      <c r="Q23" s="85">
        <f t="shared" si="9"/>
        <v>1.9535570052811434E-3</v>
      </c>
    </row>
    <row r="24" spans="1:17" x14ac:dyDescent="0.25">
      <c r="B24" s="89">
        <v>12</v>
      </c>
      <c r="C24" s="85">
        <f t="shared" si="7"/>
        <v>9.1150978564771682E-4</v>
      </c>
      <c r="D24" s="90" t="s">
        <v>61</v>
      </c>
      <c r="E24" s="85">
        <v>21.11</v>
      </c>
      <c r="F24" s="85">
        <v>125.1</v>
      </c>
      <c r="G24" s="85">
        <v>285.2</v>
      </c>
      <c r="H24" s="85">
        <v>456.77</v>
      </c>
      <c r="I24" s="56">
        <v>1121.32</v>
      </c>
      <c r="J24" s="57">
        <v>1514.73</v>
      </c>
      <c r="K24" s="22"/>
      <c r="L24" s="22"/>
      <c r="M24" s="22"/>
      <c r="N24" s="90">
        <v>586.83000000000004</v>
      </c>
      <c r="O24" s="85">
        <f t="shared" si="8"/>
        <v>0.58683000000000007</v>
      </c>
      <c r="P24" s="85">
        <v>643.79999999999995</v>
      </c>
      <c r="Q24" s="85">
        <f t="shared" si="9"/>
        <v>9.1150978564771682E-4</v>
      </c>
    </row>
    <row r="25" spans="1:17" x14ac:dyDescent="0.25">
      <c r="B25" s="89">
        <v>13</v>
      </c>
      <c r="C25" s="85">
        <f t="shared" si="7"/>
        <v>9.1500465983224621E-4</v>
      </c>
      <c r="D25" s="90" t="s">
        <v>61</v>
      </c>
      <c r="E25" s="85">
        <v>28.25</v>
      </c>
      <c r="F25" s="85">
        <v>141.99</v>
      </c>
      <c r="G25" s="85">
        <v>303.08</v>
      </c>
      <c r="H25" s="85">
        <v>465.45</v>
      </c>
      <c r="I25" s="56">
        <v>852.11</v>
      </c>
      <c r="J25" s="57">
        <v>1716.3</v>
      </c>
      <c r="K25" s="22"/>
      <c r="L25" s="22"/>
      <c r="M25" s="22"/>
      <c r="N25" s="90">
        <v>589.08000000000004</v>
      </c>
      <c r="O25" s="85">
        <f t="shared" si="8"/>
        <v>0.58908000000000005</v>
      </c>
      <c r="P25" s="85">
        <v>643.79999999999995</v>
      </c>
      <c r="Q25" s="85">
        <f t="shared" si="9"/>
        <v>9.1500465983224621E-4</v>
      </c>
    </row>
    <row r="26" spans="1:17" x14ac:dyDescent="0.25">
      <c r="B26" s="89">
        <v>14</v>
      </c>
      <c r="C26" s="85">
        <f t="shared" si="7"/>
        <v>9.3237030133581868E-4</v>
      </c>
      <c r="D26" s="90" t="s">
        <v>61</v>
      </c>
      <c r="E26" s="85">
        <v>38.450000000000003</v>
      </c>
      <c r="F26" s="85">
        <v>160.1</v>
      </c>
      <c r="G26" s="85">
        <v>328.15</v>
      </c>
      <c r="H26" s="85">
        <v>482.65</v>
      </c>
      <c r="I26" s="56">
        <v>919.27</v>
      </c>
      <c r="J26" s="57">
        <v>1223.51</v>
      </c>
      <c r="K26" s="22"/>
      <c r="L26" s="22"/>
      <c r="M26" s="22"/>
      <c r="N26" s="90">
        <v>600.26</v>
      </c>
      <c r="O26" s="85">
        <f t="shared" si="8"/>
        <v>0.60026000000000002</v>
      </c>
      <c r="P26" s="85">
        <v>643.79999999999995</v>
      </c>
      <c r="Q26" s="85">
        <f t="shared" si="9"/>
        <v>9.3237030133581868E-4</v>
      </c>
    </row>
    <row r="27" spans="1:17" x14ac:dyDescent="0.25">
      <c r="B27" s="89">
        <v>15</v>
      </c>
      <c r="C27" s="85">
        <f t="shared" si="7"/>
        <v>3.8246349798073937E-4</v>
      </c>
      <c r="D27" s="90" t="s">
        <v>61</v>
      </c>
      <c r="E27" s="85">
        <v>6.36</v>
      </c>
      <c r="F27" s="85">
        <v>42.89</v>
      </c>
      <c r="G27" s="85">
        <v>110.45</v>
      </c>
      <c r="H27" s="85">
        <v>189.03</v>
      </c>
      <c r="I27" s="56">
        <v>494.01</v>
      </c>
      <c r="J27" s="57">
        <v>790.49</v>
      </c>
      <c r="K27" s="22"/>
      <c r="L27" s="22"/>
      <c r="M27" s="22"/>
      <c r="N27" s="90">
        <v>246.23</v>
      </c>
      <c r="O27" s="85">
        <f t="shared" si="8"/>
        <v>0.24622999999999998</v>
      </c>
      <c r="P27" s="85">
        <v>643.79999999999995</v>
      </c>
      <c r="Q27" s="85">
        <f t="shared" si="9"/>
        <v>3.8246349798073937E-4</v>
      </c>
    </row>
    <row r="28" spans="1:17" ht="15.75" thickBot="1" x14ac:dyDescent="0.3">
      <c r="B28" s="42">
        <v>16</v>
      </c>
      <c r="C28" s="21">
        <f t="shared" si="7"/>
        <v>6.551724137931035E-4</v>
      </c>
      <c r="D28" s="43" t="s">
        <v>61</v>
      </c>
      <c r="E28" s="85">
        <v>2.44</v>
      </c>
      <c r="F28" s="85">
        <v>66.290000000000006</v>
      </c>
      <c r="G28" s="85">
        <v>180.23</v>
      </c>
      <c r="H28" s="85">
        <v>315.95999999999998</v>
      </c>
      <c r="I28" s="56">
        <v>730.33</v>
      </c>
      <c r="J28" s="57">
        <v>1219.3399999999999</v>
      </c>
      <c r="K28" s="22"/>
      <c r="L28" s="22"/>
      <c r="M28" s="22"/>
      <c r="N28" s="90">
        <v>421.8</v>
      </c>
      <c r="O28" s="85">
        <f t="shared" si="8"/>
        <v>0.42180000000000001</v>
      </c>
      <c r="P28" s="85">
        <v>643.79999999999995</v>
      </c>
      <c r="Q28" s="85">
        <f t="shared" si="9"/>
        <v>6.551724137931035E-4</v>
      </c>
    </row>
    <row r="29" spans="1:17" x14ac:dyDescent="0.25">
      <c r="B29" s="51" t="s">
        <v>59</v>
      </c>
      <c r="C29" s="48">
        <f t="shared" si="7"/>
        <v>8.5644804287045675E-4</v>
      </c>
      <c r="D29" s="27"/>
      <c r="E29" s="26">
        <f>AVERAGE(E21:E28)</f>
        <v>41.911250000000003</v>
      </c>
      <c r="F29" s="20">
        <f t="shared" ref="F29:J29" si="10">AVERAGE(F21:F28)</f>
        <v>167.87125</v>
      </c>
      <c r="G29" s="20">
        <f t="shared" si="10"/>
        <v>312.22125</v>
      </c>
      <c r="H29" s="20">
        <f t="shared" si="10"/>
        <v>453.28250000000003</v>
      </c>
      <c r="I29" s="58">
        <f t="shared" si="10"/>
        <v>901.37625000000003</v>
      </c>
      <c r="J29" s="59">
        <f t="shared" si="10"/>
        <v>1400.8025</v>
      </c>
      <c r="K29" s="27"/>
      <c r="L29" s="27"/>
      <c r="M29" s="27"/>
      <c r="N29" s="26">
        <f>AVERAGE(N21:N28)</f>
        <v>551.38125000000002</v>
      </c>
      <c r="O29" s="20">
        <f t="shared" si="8"/>
        <v>0.55138125000000004</v>
      </c>
      <c r="P29" s="20">
        <v>643.79999999999995</v>
      </c>
      <c r="Q29" s="46">
        <f>O29/P29</f>
        <v>8.5644804287045675E-4</v>
      </c>
    </row>
    <row r="30" spans="1:17" x14ac:dyDescent="0.25">
      <c r="B30" s="52" t="s">
        <v>7</v>
      </c>
      <c r="C30" s="49">
        <f t="shared" si="7"/>
        <v>5.3775989054323525E-4</v>
      </c>
      <c r="D30" s="27"/>
      <c r="E30" s="26">
        <f>STDEVA(E21:E28)</f>
        <v>68.189948869211761</v>
      </c>
      <c r="F30" s="20">
        <f t="shared" ref="F30:J30" si="11">STDEVA(F21:F28)</f>
        <v>191.88186793199463</v>
      </c>
      <c r="G30" s="20">
        <f t="shared" si="11"/>
        <v>263.91774467692989</v>
      </c>
      <c r="H30" s="20">
        <f t="shared" si="11"/>
        <v>325.46419077768195</v>
      </c>
      <c r="I30" s="58">
        <f t="shared" si="11"/>
        <v>504.8434969356486</v>
      </c>
      <c r="J30" s="59">
        <f t="shared" si="11"/>
        <v>889.73635985610929</v>
      </c>
      <c r="K30" s="27"/>
      <c r="L30" s="27"/>
      <c r="M30" s="27"/>
      <c r="N30" s="26">
        <f>STDEVA(N21:N28)</f>
        <v>346.20981753173498</v>
      </c>
      <c r="O30" s="20">
        <f>STDEVA(O21:O27)</f>
        <v>0.36964816757354035</v>
      </c>
      <c r="P30" s="20"/>
      <c r="Q30" s="46">
        <f>STDEVA(Q21:Q28)</f>
        <v>5.3775989054323525E-4</v>
      </c>
    </row>
    <row r="31" spans="1:17" ht="15.75" thickBot="1" x14ac:dyDescent="0.3">
      <c r="B31" s="53" t="s">
        <v>36</v>
      </c>
      <c r="C31" s="50">
        <f t="shared" si="7"/>
        <v>62.789552153203395</v>
      </c>
      <c r="D31" s="27"/>
      <c r="E31" s="26">
        <f>(E30/E29)*100</f>
        <v>162.70082345244239</v>
      </c>
      <c r="F31" s="20">
        <f t="shared" ref="F31:J31" si="12">(F30/F29)*100</f>
        <v>114.30299585664289</v>
      </c>
      <c r="G31" s="20">
        <f t="shared" si="12"/>
        <v>84.529078234402661</v>
      </c>
      <c r="H31" s="20">
        <f t="shared" si="12"/>
        <v>71.801622779984214</v>
      </c>
      <c r="I31" s="58">
        <f t="shared" si="12"/>
        <v>56.008076198551784</v>
      </c>
      <c r="J31" s="59">
        <f t="shared" si="12"/>
        <v>63.516188745816002</v>
      </c>
      <c r="K31" s="27"/>
      <c r="L31" s="27"/>
      <c r="M31" s="27"/>
      <c r="N31" s="26">
        <f>(N30/N29)*100</f>
        <v>62.789552153203431</v>
      </c>
      <c r="O31" s="20">
        <f>(O30/O29)*100</f>
        <v>67.040394930647409</v>
      </c>
      <c r="P31" s="20"/>
      <c r="Q31" s="46">
        <f>(Q30/Q29)*100</f>
        <v>62.789552153203395</v>
      </c>
    </row>
    <row r="32" spans="1:17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8"/>
    </row>
    <row r="33" spans="1:17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8"/>
    </row>
    <row r="34" spans="1:17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8"/>
    </row>
    <row r="35" spans="1:17" x14ac:dyDescent="0.25">
      <c r="B35" s="17"/>
      <c r="C35" s="17"/>
      <c r="D35" s="17"/>
      <c r="E35" s="151" t="s">
        <v>52</v>
      </c>
      <c r="F35" s="152"/>
      <c r="G35" s="152"/>
      <c r="H35" s="152"/>
      <c r="I35" s="152"/>
      <c r="J35" s="152"/>
      <c r="K35" s="152"/>
      <c r="L35" s="152"/>
      <c r="M35" s="153"/>
      <c r="N35" s="17"/>
      <c r="O35" s="17"/>
      <c r="P35" s="17"/>
      <c r="Q35" s="18"/>
    </row>
    <row r="36" spans="1:17" x14ac:dyDescent="0.25">
      <c r="A36" s="3" t="s">
        <v>15</v>
      </c>
      <c r="B36" s="89" t="s">
        <v>53</v>
      </c>
      <c r="C36" s="85" t="str">
        <f t="shared" ref="C36:C47" si="13">Q36</f>
        <v>Kp (cm/hr)</v>
      </c>
      <c r="D36" s="90" t="s">
        <v>54</v>
      </c>
      <c r="E36" s="21">
        <v>0.25</v>
      </c>
      <c r="F36" s="21">
        <v>0.5</v>
      </c>
      <c r="G36" s="21">
        <v>0.75</v>
      </c>
      <c r="H36" s="85">
        <v>1</v>
      </c>
      <c r="I36" s="85">
        <v>2</v>
      </c>
      <c r="J36" s="85">
        <v>3</v>
      </c>
      <c r="K36" s="85">
        <v>4</v>
      </c>
      <c r="L36" s="85">
        <v>6</v>
      </c>
      <c r="M36" s="85">
        <v>8</v>
      </c>
      <c r="N36" s="85" t="s">
        <v>55</v>
      </c>
      <c r="O36" s="85" t="s">
        <v>56</v>
      </c>
      <c r="P36" s="85" t="s">
        <v>60</v>
      </c>
      <c r="Q36" s="85" t="s">
        <v>35</v>
      </c>
    </row>
    <row r="37" spans="1:17" x14ac:dyDescent="0.25">
      <c r="B37" s="89">
        <v>17</v>
      </c>
      <c r="C37" s="85">
        <f t="shared" si="13"/>
        <v>9.4409937888198753E-4</v>
      </c>
      <c r="D37" s="44" t="s">
        <v>62</v>
      </c>
      <c r="E37" s="22"/>
      <c r="F37" s="22"/>
      <c r="G37" s="22"/>
      <c r="H37" s="90">
        <v>35.270000000000003</v>
      </c>
      <c r="I37" s="85">
        <v>155.04</v>
      </c>
      <c r="J37" s="85">
        <v>252.87</v>
      </c>
      <c r="K37" s="85">
        <v>372.58</v>
      </c>
      <c r="L37" s="85">
        <v>617.64</v>
      </c>
      <c r="M37" s="85">
        <v>891.93</v>
      </c>
      <c r="N37" s="85">
        <v>121.6</v>
      </c>
      <c r="O37" s="85">
        <f>N37/1000</f>
        <v>0.1216</v>
      </c>
      <c r="P37" s="85">
        <v>128.80000000000001</v>
      </c>
      <c r="Q37" s="85">
        <f>O37/P37</f>
        <v>9.4409937888198753E-4</v>
      </c>
    </row>
    <row r="38" spans="1:17" x14ac:dyDescent="0.25">
      <c r="B38" s="89">
        <v>18</v>
      </c>
      <c r="C38" s="85">
        <f t="shared" si="13"/>
        <v>1.0038819875776395E-3</v>
      </c>
      <c r="D38" s="44" t="s">
        <v>62</v>
      </c>
      <c r="E38" s="22"/>
      <c r="F38" s="22"/>
      <c r="G38" s="22"/>
      <c r="H38" s="90">
        <v>24.93</v>
      </c>
      <c r="I38" s="85">
        <v>113.81</v>
      </c>
      <c r="J38" s="85">
        <v>246.42</v>
      </c>
      <c r="K38" s="85">
        <v>375.12</v>
      </c>
      <c r="L38" s="85">
        <v>656.99</v>
      </c>
      <c r="M38" s="85">
        <v>907.73</v>
      </c>
      <c r="N38" s="85">
        <v>129.30000000000001</v>
      </c>
      <c r="O38" s="85">
        <f t="shared" ref="O38:O45" si="14">N38/1000</f>
        <v>0.1293</v>
      </c>
      <c r="P38" s="85">
        <v>128.80000000000001</v>
      </c>
      <c r="Q38" s="85">
        <f t="shared" ref="Q38:Q44" si="15">O38/P38</f>
        <v>1.0038819875776395E-3</v>
      </c>
    </row>
    <row r="39" spans="1:17" x14ac:dyDescent="0.25">
      <c r="B39" s="89">
        <v>19</v>
      </c>
      <c r="C39" s="85">
        <f t="shared" si="13"/>
        <v>1.4888975155279503E-3</v>
      </c>
      <c r="D39" s="44" t="s">
        <v>62</v>
      </c>
      <c r="E39" s="22"/>
      <c r="F39" s="22"/>
      <c r="G39" s="22"/>
      <c r="H39" s="90">
        <v>52.32</v>
      </c>
      <c r="I39" s="85">
        <v>225.17</v>
      </c>
      <c r="J39" s="85">
        <v>434.62</v>
      </c>
      <c r="K39" s="85">
        <v>650.99</v>
      </c>
      <c r="L39" s="85">
        <v>1042.56</v>
      </c>
      <c r="M39" s="85">
        <v>1369.21</v>
      </c>
      <c r="N39" s="85">
        <v>191.77</v>
      </c>
      <c r="O39" s="85">
        <f t="shared" si="14"/>
        <v>0.19177000000000002</v>
      </c>
      <c r="P39" s="85">
        <v>128.80000000000001</v>
      </c>
      <c r="Q39" s="85">
        <f t="shared" si="15"/>
        <v>1.4888975155279503E-3</v>
      </c>
    </row>
    <row r="40" spans="1:17" x14ac:dyDescent="0.25">
      <c r="B40" s="89">
        <v>20</v>
      </c>
      <c r="C40" s="85">
        <f t="shared" si="13"/>
        <v>1.1364906832298134E-3</v>
      </c>
      <c r="D40" s="44" t="s">
        <v>62</v>
      </c>
      <c r="E40" s="22"/>
      <c r="F40" s="22"/>
      <c r="G40" s="22"/>
      <c r="H40" s="90">
        <v>47.37</v>
      </c>
      <c r="I40" s="85">
        <v>230.37</v>
      </c>
      <c r="J40" s="85">
        <v>395.24</v>
      </c>
      <c r="K40" s="85">
        <v>555.58000000000004</v>
      </c>
      <c r="L40" s="85">
        <v>831.11</v>
      </c>
      <c r="M40" s="85">
        <v>1078.22</v>
      </c>
      <c r="N40" s="85">
        <v>146.38</v>
      </c>
      <c r="O40" s="85">
        <f t="shared" si="14"/>
        <v>0.14637999999999998</v>
      </c>
      <c r="P40" s="85">
        <v>128.80000000000001</v>
      </c>
      <c r="Q40" s="85">
        <f t="shared" si="15"/>
        <v>1.1364906832298134E-3</v>
      </c>
    </row>
    <row r="41" spans="1:17" x14ac:dyDescent="0.25">
      <c r="B41" s="89">
        <v>21</v>
      </c>
      <c r="C41" s="85">
        <f t="shared" si="13"/>
        <v>4.5849378881987577E-4</v>
      </c>
      <c r="D41" s="44" t="s">
        <v>62</v>
      </c>
      <c r="E41" s="22"/>
      <c r="F41" s="22"/>
      <c r="G41" s="22"/>
      <c r="H41" s="90">
        <v>47.09</v>
      </c>
      <c r="I41" s="85">
        <v>117.11</v>
      </c>
      <c r="J41" s="85">
        <v>201.04</v>
      </c>
      <c r="K41" s="85">
        <v>257.12</v>
      </c>
      <c r="L41" s="85">
        <v>375.78</v>
      </c>
      <c r="M41" s="85">
        <v>458.2</v>
      </c>
      <c r="N41" s="85">
        <v>59.054000000000002</v>
      </c>
      <c r="O41" s="85">
        <f t="shared" si="14"/>
        <v>5.9054000000000002E-2</v>
      </c>
      <c r="P41" s="85">
        <v>128.80000000000001</v>
      </c>
      <c r="Q41" s="85">
        <f t="shared" si="15"/>
        <v>4.5849378881987577E-4</v>
      </c>
    </row>
    <row r="42" spans="1:17" x14ac:dyDescent="0.25">
      <c r="B42" s="89">
        <v>22</v>
      </c>
      <c r="C42" s="85">
        <f t="shared" si="13"/>
        <v>9.8159937888198752E-4</v>
      </c>
      <c r="D42" s="44" t="s">
        <v>62</v>
      </c>
      <c r="E42" s="22"/>
      <c r="F42" s="22"/>
      <c r="G42" s="22"/>
      <c r="H42" s="90">
        <v>28.13</v>
      </c>
      <c r="I42" s="85">
        <v>115.72</v>
      </c>
      <c r="J42" s="85">
        <v>240.59</v>
      </c>
      <c r="K42" s="85">
        <v>380.56</v>
      </c>
      <c r="L42" s="85">
        <v>646.92999999999995</v>
      </c>
      <c r="M42" s="85">
        <v>890.26</v>
      </c>
      <c r="N42" s="85">
        <v>126.43</v>
      </c>
      <c r="O42" s="85">
        <f t="shared" si="14"/>
        <v>0.12643000000000001</v>
      </c>
      <c r="P42" s="85">
        <v>128.80000000000001</v>
      </c>
      <c r="Q42" s="85">
        <f t="shared" si="15"/>
        <v>9.8159937888198752E-4</v>
      </c>
    </row>
    <row r="43" spans="1:17" x14ac:dyDescent="0.25">
      <c r="B43" s="89">
        <v>23</v>
      </c>
      <c r="C43" s="85">
        <f t="shared" si="13"/>
        <v>6.8131987577639747E-4</v>
      </c>
      <c r="D43" s="44" t="s">
        <v>62</v>
      </c>
      <c r="E43" s="22"/>
      <c r="F43" s="22"/>
      <c r="G43" s="22"/>
      <c r="H43" s="90">
        <v>43.77</v>
      </c>
      <c r="I43" s="85">
        <v>177.59</v>
      </c>
      <c r="J43" s="85">
        <v>260.85000000000002</v>
      </c>
      <c r="K43" s="85">
        <v>344.91</v>
      </c>
      <c r="L43" s="85">
        <v>540.17999999999995</v>
      </c>
      <c r="M43" s="85">
        <v>662.65</v>
      </c>
      <c r="N43" s="85">
        <v>87.754000000000005</v>
      </c>
      <c r="O43" s="85">
        <f t="shared" si="14"/>
        <v>8.7753999999999999E-2</v>
      </c>
      <c r="P43" s="85">
        <v>128.80000000000001</v>
      </c>
      <c r="Q43" s="85">
        <f t="shared" si="15"/>
        <v>6.8131987577639747E-4</v>
      </c>
    </row>
    <row r="44" spans="1:17" ht="15.75" thickBot="1" x14ac:dyDescent="0.3">
      <c r="B44" s="42">
        <v>24</v>
      </c>
      <c r="C44" s="21">
        <f t="shared" si="13"/>
        <v>1.0086180124223602E-3</v>
      </c>
      <c r="D44" s="45" t="s">
        <v>62</v>
      </c>
      <c r="E44" s="22"/>
      <c r="F44" s="22"/>
      <c r="G44" s="22"/>
      <c r="H44" s="90">
        <v>27.95</v>
      </c>
      <c r="I44" s="85">
        <v>170.13</v>
      </c>
      <c r="J44" s="19">
        <v>1212</v>
      </c>
      <c r="K44" s="85">
        <v>442.73</v>
      </c>
      <c r="L44" s="85">
        <v>713.2</v>
      </c>
      <c r="M44" s="85">
        <v>928.86</v>
      </c>
      <c r="N44" s="85">
        <v>129.91</v>
      </c>
      <c r="O44" s="85">
        <f t="shared" si="14"/>
        <v>0.12991</v>
      </c>
      <c r="P44" s="85">
        <v>128.80000000000001</v>
      </c>
      <c r="Q44" s="85">
        <f t="shared" si="15"/>
        <v>1.0086180124223602E-3</v>
      </c>
    </row>
    <row r="45" spans="1:17" x14ac:dyDescent="0.25">
      <c r="B45" s="51" t="s">
        <v>59</v>
      </c>
      <c r="C45" s="48">
        <f t="shared" si="13"/>
        <v>9.629250776397514E-4</v>
      </c>
      <c r="D45" s="27"/>
      <c r="E45" s="27"/>
      <c r="F45" s="27"/>
      <c r="G45" s="27"/>
      <c r="H45" s="28">
        <f t="shared" ref="H45:M45" si="16">AVERAGE(H37:H44)</f>
        <v>38.353749999999998</v>
      </c>
      <c r="I45" s="29">
        <f t="shared" si="16"/>
        <v>163.11750000000001</v>
      </c>
      <c r="J45" s="29">
        <f>AVERAGE(J37:J43)</f>
        <v>290.23285714285714</v>
      </c>
      <c r="K45" s="29">
        <f t="shared" si="16"/>
        <v>422.44874999999996</v>
      </c>
      <c r="L45" s="29">
        <f t="shared" si="16"/>
        <v>678.04875000000004</v>
      </c>
      <c r="M45" s="29">
        <f t="shared" si="16"/>
        <v>898.38249999999994</v>
      </c>
      <c r="N45" s="20">
        <f>AVERAGE(N37:N44)</f>
        <v>124.02474999999998</v>
      </c>
      <c r="O45" s="20">
        <f t="shared" si="14"/>
        <v>0.12402474999999999</v>
      </c>
      <c r="P45" s="20">
        <v>128.80000000000001</v>
      </c>
      <c r="Q45" s="46">
        <f>O45/P45</f>
        <v>9.629250776397514E-4</v>
      </c>
    </row>
    <row r="46" spans="1:17" x14ac:dyDescent="0.25">
      <c r="B46" s="52" t="s">
        <v>7</v>
      </c>
      <c r="C46" s="49">
        <f t="shared" si="13"/>
        <v>3.2726309018415181E-4</v>
      </c>
      <c r="D46" s="27"/>
      <c r="E46" s="27"/>
      <c r="F46" s="27"/>
      <c r="G46" s="27"/>
      <c r="H46" s="28">
        <f t="shared" ref="H46:M46" si="17">STDEVA(H37:H44)</f>
        <v>10.58622006937051</v>
      </c>
      <c r="I46" s="29">
        <f t="shared" si="17"/>
        <v>47.043640150092855</v>
      </c>
      <c r="J46" s="29">
        <f>STDEVA(J37:J43)</f>
        <v>88.008359397329457</v>
      </c>
      <c r="K46" s="29">
        <f t="shared" si="17"/>
        <v>125.46700493271435</v>
      </c>
      <c r="L46" s="29">
        <f t="shared" si="17"/>
        <v>197.47226282171505</v>
      </c>
      <c r="M46" s="29">
        <f t="shared" si="17"/>
        <v>268.45440409606186</v>
      </c>
      <c r="N46" s="20">
        <f>STDEVA(N37:N43)</f>
        <v>42.151486015718817</v>
      </c>
      <c r="O46" s="20">
        <f>STDEVA(O37:O43)</f>
        <v>4.2151486015718768E-2</v>
      </c>
      <c r="P46" s="20"/>
      <c r="Q46" s="46">
        <f t="shared" ref="Q46" si="18">STDEVA(Q37:Q43)</f>
        <v>3.2726309018415181E-4</v>
      </c>
    </row>
    <row r="47" spans="1:17" ht="15.75" thickBot="1" x14ac:dyDescent="0.3">
      <c r="B47" s="53" t="s">
        <v>36</v>
      </c>
      <c r="C47" s="50">
        <f t="shared" si="13"/>
        <v>33.98635031775413</v>
      </c>
      <c r="D47" s="27"/>
      <c r="E47" s="27"/>
      <c r="F47" s="27"/>
      <c r="G47" s="27"/>
      <c r="H47" s="28">
        <f t="shared" ref="H47:M47" si="19">(H46/H45)*100</f>
        <v>27.601525455452229</v>
      </c>
      <c r="I47" s="29">
        <f t="shared" si="19"/>
        <v>28.840339111433693</v>
      </c>
      <c r="J47" s="29">
        <f t="shared" si="19"/>
        <v>30.323361821852707</v>
      </c>
      <c r="K47" s="29">
        <f t="shared" si="19"/>
        <v>29.699935183312615</v>
      </c>
      <c r="L47" s="29">
        <f t="shared" si="19"/>
        <v>29.123608416314468</v>
      </c>
      <c r="M47" s="29">
        <f t="shared" si="19"/>
        <v>29.881971665305358</v>
      </c>
      <c r="N47" s="20">
        <f>(N46/N45)*100</f>
        <v>33.98635031775418</v>
      </c>
      <c r="O47" s="20">
        <f>(O46/O45)*100</f>
        <v>33.986350317754138</v>
      </c>
      <c r="P47" s="20"/>
      <c r="Q47" s="46">
        <f t="shared" ref="Q47" si="20">(Q46/Q45)*100</f>
        <v>33.98635031775413</v>
      </c>
    </row>
    <row r="48" spans="1:17" x14ac:dyDescent="0.2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8"/>
    </row>
    <row r="49" spans="1:17" x14ac:dyDescent="0.2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8"/>
    </row>
    <row r="50" spans="1:17" x14ac:dyDescent="0.25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8"/>
    </row>
    <row r="51" spans="1:17" x14ac:dyDescent="0.25">
      <c r="E51" s="151" t="s">
        <v>52</v>
      </c>
      <c r="F51" s="152"/>
      <c r="G51" s="152"/>
      <c r="H51" s="152"/>
      <c r="I51" s="152"/>
      <c r="J51" s="152"/>
      <c r="K51" s="152"/>
      <c r="L51" s="152"/>
      <c r="M51" s="153"/>
    </row>
    <row r="52" spans="1:17" x14ac:dyDescent="0.25">
      <c r="A52" s="3" t="s">
        <v>44</v>
      </c>
      <c r="B52" s="89" t="s">
        <v>53</v>
      </c>
      <c r="C52" s="85" t="str">
        <f t="shared" ref="C52:C63" si="21">Q52</f>
        <v>Kp (cm/hr)</v>
      </c>
      <c r="D52" s="90" t="s">
        <v>54</v>
      </c>
      <c r="E52" s="85">
        <v>0.25</v>
      </c>
      <c r="F52" s="85">
        <v>0.5</v>
      </c>
      <c r="G52" s="85">
        <v>0.75</v>
      </c>
      <c r="H52" s="85">
        <v>1</v>
      </c>
      <c r="I52" s="85">
        <v>2</v>
      </c>
      <c r="J52" s="85">
        <v>3</v>
      </c>
      <c r="K52" s="21">
        <v>4</v>
      </c>
      <c r="L52" s="21">
        <v>6</v>
      </c>
      <c r="M52" s="21">
        <v>8</v>
      </c>
      <c r="N52" s="85" t="s">
        <v>55</v>
      </c>
      <c r="O52" s="85" t="s">
        <v>56</v>
      </c>
      <c r="P52" s="85" t="s">
        <v>60</v>
      </c>
      <c r="Q52" s="85" t="s">
        <v>35</v>
      </c>
    </row>
    <row r="53" spans="1:17" x14ac:dyDescent="0.25">
      <c r="B53" s="89">
        <v>25</v>
      </c>
      <c r="C53" s="85">
        <f t="shared" si="21"/>
        <v>1.7970108695652173E-3</v>
      </c>
      <c r="D53" s="90" t="s">
        <v>61</v>
      </c>
      <c r="E53" s="85">
        <v>23.37</v>
      </c>
      <c r="F53" s="85">
        <v>152.12</v>
      </c>
      <c r="G53" s="85">
        <v>461.44</v>
      </c>
      <c r="H53" s="85">
        <v>746.89</v>
      </c>
      <c r="I53" s="56">
        <v>2034.18</v>
      </c>
      <c r="J53" s="57">
        <v>2665.48</v>
      </c>
      <c r="K53" s="22"/>
      <c r="L53" s="22"/>
      <c r="M53" s="22"/>
      <c r="N53" s="90">
        <v>991.95</v>
      </c>
      <c r="O53" s="85">
        <f>N53/1000</f>
        <v>0.99195</v>
      </c>
      <c r="P53" s="85">
        <v>552</v>
      </c>
      <c r="Q53" s="85">
        <f>O53/P53</f>
        <v>1.7970108695652173E-3</v>
      </c>
    </row>
    <row r="54" spans="1:17" x14ac:dyDescent="0.25">
      <c r="B54" s="89">
        <v>26</v>
      </c>
      <c r="C54" s="85">
        <f t="shared" si="21"/>
        <v>3.227717391304348E-3</v>
      </c>
      <c r="D54" s="90" t="s">
        <v>61</v>
      </c>
      <c r="E54" s="85">
        <v>40.590000000000003</v>
      </c>
      <c r="F54" s="85">
        <v>491.03</v>
      </c>
      <c r="G54" s="85">
        <v>1029.1199999999999</v>
      </c>
      <c r="H54" s="85">
        <v>1345.99</v>
      </c>
      <c r="I54" s="56">
        <v>1957.69</v>
      </c>
      <c r="J54" s="57">
        <v>2283.31</v>
      </c>
      <c r="K54" s="22"/>
      <c r="L54" s="22"/>
      <c r="M54" s="22"/>
      <c r="N54" s="90">
        <v>1781.7</v>
      </c>
      <c r="O54" s="85">
        <f t="shared" ref="O54:O59" si="22">N54/1000</f>
        <v>1.7817000000000001</v>
      </c>
      <c r="P54" s="85">
        <v>552</v>
      </c>
      <c r="Q54" s="85">
        <f t="shared" ref="Q54:Q59" si="23">O54/P54</f>
        <v>3.227717391304348E-3</v>
      </c>
    </row>
    <row r="55" spans="1:17" x14ac:dyDescent="0.25">
      <c r="B55" s="89">
        <v>27</v>
      </c>
      <c r="C55" s="85">
        <f t="shared" si="21"/>
        <v>3.0818840579710147E-3</v>
      </c>
      <c r="D55" s="90" t="s">
        <v>61</v>
      </c>
      <c r="E55" s="85">
        <v>99.12</v>
      </c>
      <c r="F55" s="85">
        <v>519.71</v>
      </c>
      <c r="G55" s="85">
        <v>998.78</v>
      </c>
      <c r="H55" s="85">
        <v>1357.09</v>
      </c>
      <c r="I55" s="56">
        <v>2868.24</v>
      </c>
      <c r="J55" s="57">
        <v>4201.8100000000004</v>
      </c>
      <c r="K55" s="22"/>
      <c r="L55" s="22"/>
      <c r="M55" s="22"/>
      <c r="N55" s="90">
        <v>1701.2</v>
      </c>
      <c r="O55" s="85">
        <f t="shared" si="22"/>
        <v>1.7012</v>
      </c>
      <c r="P55" s="85">
        <v>552</v>
      </c>
      <c r="Q55" s="85">
        <f t="shared" si="23"/>
        <v>3.0818840579710147E-3</v>
      </c>
    </row>
    <row r="56" spans="1:17" x14ac:dyDescent="0.25">
      <c r="B56" s="89">
        <v>28</v>
      </c>
      <c r="C56" s="85">
        <f t="shared" si="21"/>
        <v>3.0021739130434784E-3</v>
      </c>
      <c r="D56" s="90" t="s">
        <v>61</v>
      </c>
      <c r="E56" s="85">
        <v>72.48</v>
      </c>
      <c r="F56" s="85">
        <v>389.22</v>
      </c>
      <c r="G56" s="85">
        <v>966.21</v>
      </c>
      <c r="H56" s="85">
        <v>1261.19</v>
      </c>
      <c r="I56" s="56">
        <v>2740.88</v>
      </c>
      <c r="J56" s="57">
        <v>4177.3599999999997</v>
      </c>
      <c r="K56" s="22"/>
      <c r="L56" s="22"/>
      <c r="M56" s="22"/>
      <c r="N56" s="90">
        <v>1657.2</v>
      </c>
      <c r="O56" s="85">
        <f t="shared" si="22"/>
        <v>1.6572</v>
      </c>
      <c r="P56" s="85">
        <v>552</v>
      </c>
      <c r="Q56" s="85">
        <f t="shared" si="23"/>
        <v>3.0021739130434784E-3</v>
      </c>
    </row>
    <row r="57" spans="1:17" x14ac:dyDescent="0.25">
      <c r="B57" s="89">
        <v>29</v>
      </c>
      <c r="C57" s="85">
        <f t="shared" si="21"/>
        <v>2.3353260869565214E-3</v>
      </c>
      <c r="D57" s="90" t="s">
        <v>61</v>
      </c>
      <c r="E57" s="85">
        <v>0.9</v>
      </c>
      <c r="F57" s="85">
        <v>384.7</v>
      </c>
      <c r="G57" s="85">
        <v>698.95</v>
      </c>
      <c r="H57" s="85">
        <v>970.38</v>
      </c>
      <c r="I57" s="56">
        <v>2233.94</v>
      </c>
      <c r="J57" s="57">
        <v>3450.55</v>
      </c>
      <c r="K57" s="22"/>
      <c r="L57" s="22"/>
      <c r="M57" s="22"/>
      <c r="N57" s="90">
        <v>1289.0999999999999</v>
      </c>
      <c r="O57" s="85">
        <f t="shared" si="22"/>
        <v>1.2890999999999999</v>
      </c>
      <c r="P57" s="85">
        <v>552</v>
      </c>
      <c r="Q57" s="85">
        <f t="shared" si="23"/>
        <v>2.3353260869565214E-3</v>
      </c>
    </row>
    <row r="58" spans="1:17" x14ac:dyDescent="0.25">
      <c r="B58" s="89">
        <v>30</v>
      </c>
      <c r="C58" s="85">
        <f t="shared" si="21"/>
        <v>2.7577898550724639E-3</v>
      </c>
      <c r="D58" s="90" t="s">
        <v>61</v>
      </c>
      <c r="E58" s="85">
        <v>0.99</v>
      </c>
      <c r="F58" s="85">
        <v>278.91000000000003</v>
      </c>
      <c r="G58" s="85">
        <v>660.36</v>
      </c>
      <c r="H58" s="85">
        <v>1142.3900000000001</v>
      </c>
      <c r="I58" s="56">
        <v>2493.2800000000002</v>
      </c>
      <c r="J58" s="57">
        <v>3586.99</v>
      </c>
      <c r="K58" s="22"/>
      <c r="L58" s="22"/>
      <c r="M58" s="22"/>
      <c r="N58" s="90">
        <v>1522.3</v>
      </c>
      <c r="O58" s="85">
        <f t="shared" si="22"/>
        <v>1.5223</v>
      </c>
      <c r="P58" s="85">
        <v>552</v>
      </c>
      <c r="Q58" s="85">
        <f t="shared" si="23"/>
        <v>2.7577898550724639E-3</v>
      </c>
    </row>
    <row r="59" spans="1:17" x14ac:dyDescent="0.25">
      <c r="B59" s="89">
        <v>31</v>
      </c>
      <c r="C59" s="85">
        <f t="shared" si="21"/>
        <v>2.0893115942028986E-3</v>
      </c>
      <c r="D59" s="90" t="s">
        <v>61</v>
      </c>
      <c r="E59" s="85">
        <v>137.47</v>
      </c>
      <c r="F59" s="85">
        <v>533.73</v>
      </c>
      <c r="G59" s="85">
        <v>799.22</v>
      </c>
      <c r="H59" s="85">
        <v>1010.04</v>
      </c>
      <c r="I59" s="56">
        <v>1164.05</v>
      </c>
      <c r="J59" s="57">
        <v>1389.91</v>
      </c>
      <c r="K59" s="22"/>
      <c r="L59" s="22"/>
      <c r="M59" s="22"/>
      <c r="N59" s="90">
        <v>1153.3</v>
      </c>
      <c r="O59" s="85">
        <f t="shared" si="22"/>
        <v>1.1533</v>
      </c>
      <c r="P59" s="85">
        <v>552</v>
      </c>
      <c r="Q59" s="85">
        <f t="shared" si="23"/>
        <v>2.0893115942028986E-3</v>
      </c>
    </row>
    <row r="60" spans="1:17" ht="15.75" thickBot="1" x14ac:dyDescent="0.3">
      <c r="B60" s="42">
        <v>32</v>
      </c>
      <c r="C60" s="21" t="str">
        <f t="shared" si="21"/>
        <v>N/S</v>
      </c>
      <c r="D60" s="43" t="s">
        <v>61</v>
      </c>
      <c r="E60" s="85" t="s">
        <v>63</v>
      </c>
      <c r="F60" s="85" t="s">
        <v>63</v>
      </c>
      <c r="G60" s="85" t="s">
        <v>63</v>
      </c>
      <c r="H60" s="85" t="s">
        <v>63</v>
      </c>
      <c r="I60" s="56" t="s">
        <v>63</v>
      </c>
      <c r="J60" s="57" t="s">
        <v>63</v>
      </c>
      <c r="K60" s="22"/>
      <c r="L60" s="22"/>
      <c r="M60" s="22"/>
      <c r="N60" s="90" t="s">
        <v>63</v>
      </c>
      <c r="O60" s="85" t="s">
        <v>63</v>
      </c>
      <c r="P60" s="85" t="s">
        <v>63</v>
      </c>
      <c r="Q60" s="85" t="s">
        <v>63</v>
      </c>
    </row>
    <row r="61" spans="1:17" x14ac:dyDescent="0.25">
      <c r="B61" s="51" t="s">
        <v>59</v>
      </c>
      <c r="C61" s="48">
        <f t="shared" si="21"/>
        <v>2.613030538302277E-3</v>
      </c>
      <c r="D61" s="30"/>
      <c r="E61" s="26">
        <f>AVERAGE(E53:E59)</f>
        <v>53.56</v>
      </c>
      <c r="F61" s="20">
        <f>AVERAGE(F53:F59)</f>
        <v>392.77428571428572</v>
      </c>
      <c r="G61" s="20">
        <f>AVERAGE(G53:G59)</f>
        <v>802.01142857142861</v>
      </c>
      <c r="H61" s="20">
        <f>AVERAGE(H53:H59)</f>
        <v>1119.1385714285714</v>
      </c>
      <c r="I61" s="20">
        <f t="shared" ref="I61:J61" si="24">AVERAGE(I53:I59)</f>
        <v>2213.1799999999998</v>
      </c>
      <c r="J61" s="24">
        <f t="shared" si="24"/>
        <v>3107.9157142857143</v>
      </c>
      <c r="K61" s="27"/>
      <c r="L61" s="27"/>
      <c r="M61" s="27"/>
      <c r="N61" s="26">
        <f>AVERAGE(N53:N59)</f>
        <v>1442.3928571428569</v>
      </c>
      <c r="O61" s="20">
        <f>N61/1000</f>
        <v>1.4423928571428568</v>
      </c>
      <c r="P61" s="20">
        <v>552</v>
      </c>
      <c r="Q61" s="46">
        <f>O61/P61</f>
        <v>2.613030538302277E-3</v>
      </c>
    </row>
    <row r="62" spans="1:17" x14ac:dyDescent="0.25">
      <c r="B62" s="52" t="s">
        <v>7</v>
      </c>
      <c r="C62" s="49">
        <f t="shared" si="21"/>
        <v>5.4579311870091871E-4</v>
      </c>
      <c r="D62" s="30"/>
      <c r="E62" s="26">
        <f>STDEVA(E53:E59)</f>
        <v>51.786268450236889</v>
      </c>
      <c r="F62" s="20">
        <f t="shared" ref="F62:J62" si="25">STDEVA(F53:F59)</f>
        <v>139.39916437544164</v>
      </c>
      <c r="G62" s="20">
        <f t="shared" si="25"/>
        <v>209.73825755200795</v>
      </c>
      <c r="H62" s="20">
        <f t="shared" si="25"/>
        <v>224.1287948500869</v>
      </c>
      <c r="I62" s="20">
        <f t="shared" si="25"/>
        <v>575.10111838412104</v>
      </c>
      <c r="J62" s="24">
        <f t="shared" si="25"/>
        <v>1041.9927857372959</v>
      </c>
      <c r="K62" s="27"/>
      <c r="L62" s="27"/>
      <c r="M62" s="27"/>
      <c r="N62" s="26">
        <f>STDEVA(N53:N59)</f>
        <v>301.27780152290899</v>
      </c>
      <c r="O62" s="20">
        <f>STDEVA(O53:O59)</f>
        <v>0.30127780152290873</v>
      </c>
      <c r="P62" s="20"/>
      <c r="Q62" s="46">
        <f t="shared" ref="Q62" si="26">STDEVA(Q53:Q59)</f>
        <v>5.4579311870091871E-4</v>
      </c>
    </row>
    <row r="63" spans="1:17" ht="15.75" thickBot="1" x14ac:dyDescent="0.3">
      <c r="B63" s="53" t="s">
        <v>36</v>
      </c>
      <c r="C63" s="50">
        <f t="shared" si="21"/>
        <v>20.88736088999282</v>
      </c>
      <c r="D63" s="30"/>
      <c r="E63" s="26">
        <f>(E62/E61)*100</f>
        <v>96.68832795040494</v>
      </c>
      <c r="F63" s="20">
        <f t="shared" ref="F63:J63" si="27">(F62/F61)*100</f>
        <v>35.490909014559122</v>
      </c>
      <c r="G63" s="20">
        <f t="shared" si="27"/>
        <v>26.151529776277783</v>
      </c>
      <c r="H63" s="20">
        <f t="shared" si="27"/>
        <v>20.026902885134977</v>
      </c>
      <c r="I63" s="20">
        <f t="shared" si="27"/>
        <v>25.985284449711326</v>
      </c>
      <c r="J63" s="24">
        <f t="shared" si="27"/>
        <v>33.527060626120452</v>
      </c>
      <c r="K63" s="27"/>
      <c r="L63" s="27"/>
      <c r="M63" s="27"/>
      <c r="N63" s="26">
        <f>(N62/N61)*100</f>
        <v>20.887360889992951</v>
      </c>
      <c r="O63" s="20">
        <f>(O62/O61)*100</f>
        <v>20.887360889992934</v>
      </c>
      <c r="P63" s="20"/>
      <c r="Q63" s="46">
        <f t="shared" ref="Q63" si="28">(Q62/Q61)*100</f>
        <v>20.88736088999282</v>
      </c>
    </row>
    <row r="64" spans="1:17" x14ac:dyDescent="0.25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8"/>
    </row>
    <row r="65" spans="1:17" x14ac:dyDescent="0.2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8"/>
    </row>
    <row r="66" spans="1:17" x14ac:dyDescent="0.25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8"/>
    </row>
    <row r="67" spans="1:17" x14ac:dyDescent="0.25">
      <c r="E67" s="151" t="s">
        <v>52</v>
      </c>
      <c r="F67" s="152"/>
      <c r="G67" s="152"/>
      <c r="H67" s="152"/>
      <c r="I67" s="152"/>
      <c r="J67" s="152"/>
      <c r="K67" s="152"/>
      <c r="L67" s="152"/>
      <c r="M67" s="153"/>
    </row>
    <row r="68" spans="1:17" x14ac:dyDescent="0.25">
      <c r="A68" s="3" t="s">
        <v>45</v>
      </c>
      <c r="B68" s="89" t="s">
        <v>53</v>
      </c>
      <c r="C68" s="85" t="str">
        <f t="shared" ref="C68:C79" si="29">Q68</f>
        <v>Kp (cm/hr)</v>
      </c>
      <c r="D68" s="90" t="s">
        <v>54</v>
      </c>
      <c r="E68" s="85">
        <v>0.25</v>
      </c>
      <c r="F68" s="85">
        <v>0.5</v>
      </c>
      <c r="G68" s="85">
        <v>0.75</v>
      </c>
      <c r="H68" s="85">
        <v>1</v>
      </c>
      <c r="I68" s="85">
        <v>2</v>
      </c>
      <c r="J68" s="85">
        <v>3</v>
      </c>
      <c r="K68" s="85">
        <v>4</v>
      </c>
      <c r="L68" s="85">
        <v>6</v>
      </c>
      <c r="M68" s="85">
        <v>8</v>
      </c>
      <c r="N68" s="85" t="s">
        <v>55</v>
      </c>
      <c r="O68" s="85" t="s">
        <v>56</v>
      </c>
      <c r="P68" s="85" t="s">
        <v>60</v>
      </c>
      <c r="Q68" s="85" t="s">
        <v>35</v>
      </c>
    </row>
    <row r="69" spans="1:17" x14ac:dyDescent="0.25">
      <c r="B69" s="89">
        <v>33</v>
      </c>
      <c r="C69" s="85">
        <f t="shared" si="29"/>
        <v>6.2372727272727276E-3</v>
      </c>
      <c r="D69" s="90" t="s">
        <v>64</v>
      </c>
      <c r="E69" s="85">
        <v>0.59</v>
      </c>
      <c r="F69" s="85">
        <v>16.579999999999998</v>
      </c>
      <c r="G69" s="85">
        <v>273.57</v>
      </c>
      <c r="H69" s="85">
        <v>466.77</v>
      </c>
      <c r="I69" s="85">
        <v>1200.6400000000001</v>
      </c>
      <c r="J69" s="85">
        <v>1962.66</v>
      </c>
      <c r="K69" s="85">
        <v>1993.55</v>
      </c>
      <c r="L69" s="85">
        <v>4110.01</v>
      </c>
      <c r="M69" s="85">
        <v>5229.84</v>
      </c>
      <c r="N69" s="85">
        <v>686.1</v>
      </c>
      <c r="O69" s="85">
        <f>N69/1000</f>
        <v>0.68610000000000004</v>
      </c>
      <c r="P69" s="85">
        <v>110</v>
      </c>
      <c r="Q69" s="85">
        <f>O69/P69</f>
        <v>6.2372727272727276E-3</v>
      </c>
    </row>
    <row r="70" spans="1:17" x14ac:dyDescent="0.25">
      <c r="B70" s="89">
        <v>34</v>
      </c>
      <c r="C70" s="85">
        <f t="shared" si="29"/>
        <v>1.0410000000000001E-2</v>
      </c>
      <c r="D70" s="90" t="s">
        <v>64</v>
      </c>
      <c r="E70" s="85">
        <v>60.1</v>
      </c>
      <c r="F70" s="85">
        <v>347.46</v>
      </c>
      <c r="G70" s="85">
        <v>641.32000000000005</v>
      </c>
      <c r="H70" s="85">
        <v>960.03</v>
      </c>
      <c r="I70" s="85">
        <v>2281.58</v>
      </c>
      <c r="J70" s="85">
        <v>3391.48</v>
      </c>
      <c r="K70" s="85">
        <v>4401.8500000000004</v>
      </c>
      <c r="L70" s="85">
        <v>6937.33</v>
      </c>
      <c r="M70" s="85">
        <v>8792.02</v>
      </c>
      <c r="N70" s="85">
        <v>1145.0999999999999</v>
      </c>
      <c r="O70" s="85">
        <f t="shared" ref="O70:O77" si="30">N70/1000</f>
        <v>1.1451</v>
      </c>
      <c r="P70" s="85">
        <v>110</v>
      </c>
      <c r="Q70" s="85">
        <f t="shared" ref="Q70:Q77" si="31">O70/P70</f>
        <v>1.0410000000000001E-2</v>
      </c>
    </row>
    <row r="71" spans="1:17" x14ac:dyDescent="0.25">
      <c r="B71" s="89">
        <v>35</v>
      </c>
      <c r="C71" s="85">
        <f t="shared" si="29"/>
        <v>9.3409090909090924E-3</v>
      </c>
      <c r="D71" s="90" t="s">
        <v>64</v>
      </c>
      <c r="E71" s="85">
        <v>1.4</v>
      </c>
      <c r="F71" s="85">
        <v>101.07</v>
      </c>
      <c r="G71" s="85">
        <v>460.56</v>
      </c>
      <c r="H71" s="85">
        <v>374.37</v>
      </c>
      <c r="I71" s="85">
        <v>2068.41</v>
      </c>
      <c r="J71" s="85">
        <v>3082.85</v>
      </c>
      <c r="K71" s="85">
        <v>3857.84</v>
      </c>
      <c r="L71" s="85">
        <v>5684.32</v>
      </c>
      <c r="M71" s="85">
        <v>7902.29</v>
      </c>
      <c r="N71" s="85">
        <v>1027.5</v>
      </c>
      <c r="O71" s="85">
        <f t="shared" si="30"/>
        <v>1.0275000000000001</v>
      </c>
      <c r="P71" s="85">
        <v>110</v>
      </c>
      <c r="Q71" s="85">
        <f t="shared" si="31"/>
        <v>9.3409090909090924E-3</v>
      </c>
    </row>
    <row r="72" spans="1:17" x14ac:dyDescent="0.25">
      <c r="B72" s="89">
        <v>36</v>
      </c>
      <c r="C72" s="85">
        <f t="shared" si="29"/>
        <v>1.0232727272727272E-2</v>
      </c>
      <c r="D72" s="90" t="s">
        <v>64</v>
      </c>
      <c r="E72" s="85">
        <v>57.22</v>
      </c>
      <c r="F72" s="85">
        <v>320.17</v>
      </c>
      <c r="G72" s="85">
        <v>546.38</v>
      </c>
      <c r="H72" s="85">
        <v>707.77</v>
      </c>
      <c r="I72" s="85">
        <v>1985.62</v>
      </c>
      <c r="J72" s="85">
        <v>3322.02</v>
      </c>
      <c r="K72" s="85">
        <v>4320.33</v>
      </c>
      <c r="L72" s="85">
        <v>6867.21</v>
      </c>
      <c r="M72" s="85">
        <v>8445.09</v>
      </c>
      <c r="N72" s="85">
        <v>1125.5999999999999</v>
      </c>
      <c r="O72" s="85">
        <f t="shared" si="30"/>
        <v>1.1255999999999999</v>
      </c>
      <c r="P72" s="85">
        <v>110</v>
      </c>
      <c r="Q72" s="85">
        <f t="shared" si="31"/>
        <v>1.0232727272727272E-2</v>
      </c>
    </row>
    <row r="73" spans="1:17" x14ac:dyDescent="0.25">
      <c r="B73" s="89">
        <v>37</v>
      </c>
      <c r="C73" s="85">
        <f t="shared" si="29"/>
        <v>9.5963636363636355E-3</v>
      </c>
      <c r="D73" s="90" t="s">
        <v>64</v>
      </c>
      <c r="E73" s="85">
        <v>19.68</v>
      </c>
      <c r="F73" s="85">
        <v>274.68</v>
      </c>
      <c r="G73" s="85">
        <v>509.72</v>
      </c>
      <c r="H73" s="85">
        <v>851.2</v>
      </c>
      <c r="I73" s="85">
        <v>2213.0500000000002</v>
      </c>
      <c r="J73" s="85">
        <v>3401.85</v>
      </c>
      <c r="K73" s="85">
        <v>4439.9799999999996</v>
      </c>
      <c r="L73" s="85">
        <v>6723.55</v>
      </c>
      <c r="M73" s="85">
        <v>7742.73</v>
      </c>
      <c r="N73" s="85">
        <v>1055.5999999999999</v>
      </c>
      <c r="O73" s="85">
        <f t="shared" si="30"/>
        <v>1.0555999999999999</v>
      </c>
      <c r="P73" s="85">
        <v>110</v>
      </c>
      <c r="Q73" s="85">
        <f t="shared" si="31"/>
        <v>9.5963636363636355E-3</v>
      </c>
    </row>
    <row r="74" spans="1:17" x14ac:dyDescent="0.25">
      <c r="B74" s="89">
        <v>38</v>
      </c>
      <c r="C74" s="85">
        <f t="shared" si="29"/>
        <v>1.0091818181818181E-2</v>
      </c>
      <c r="D74" s="90" t="s">
        <v>64</v>
      </c>
      <c r="E74" s="85">
        <v>63.63</v>
      </c>
      <c r="F74" s="85">
        <v>354.06</v>
      </c>
      <c r="G74" s="85">
        <v>576.54</v>
      </c>
      <c r="H74" s="85">
        <v>969.6</v>
      </c>
      <c r="I74" s="85">
        <v>2169.86</v>
      </c>
      <c r="J74" s="85">
        <v>3458.47</v>
      </c>
      <c r="K74" s="85">
        <v>4016.52</v>
      </c>
      <c r="L74" s="85">
        <v>6562.63</v>
      </c>
      <c r="M74" s="85">
        <v>8672.99</v>
      </c>
      <c r="N74" s="85">
        <v>1110.0999999999999</v>
      </c>
      <c r="O74" s="85">
        <f t="shared" si="30"/>
        <v>1.1100999999999999</v>
      </c>
      <c r="P74" s="85">
        <v>110</v>
      </c>
      <c r="Q74" s="85">
        <f t="shared" si="31"/>
        <v>1.0091818181818181E-2</v>
      </c>
    </row>
    <row r="75" spans="1:17" x14ac:dyDescent="0.25">
      <c r="B75" s="89">
        <v>39</v>
      </c>
      <c r="C75" s="85">
        <f t="shared" si="29"/>
        <v>8.6620909090909092E-3</v>
      </c>
      <c r="D75" s="90" t="s">
        <v>64</v>
      </c>
      <c r="E75" s="85">
        <v>1.88</v>
      </c>
      <c r="F75" s="85">
        <v>97.99</v>
      </c>
      <c r="G75" s="85">
        <v>404.98</v>
      </c>
      <c r="H75" s="85">
        <v>825.88</v>
      </c>
      <c r="I75" s="85">
        <v>1936.57</v>
      </c>
      <c r="J75" s="85">
        <v>3172.89</v>
      </c>
      <c r="K75" s="19">
        <v>1746.72</v>
      </c>
      <c r="L75" s="85">
        <v>5638.72</v>
      </c>
      <c r="M75" s="85">
        <v>7239.44</v>
      </c>
      <c r="N75" s="85">
        <v>952.83</v>
      </c>
      <c r="O75" s="85">
        <f t="shared" si="30"/>
        <v>0.95283000000000007</v>
      </c>
      <c r="P75" s="85">
        <v>110</v>
      </c>
      <c r="Q75" s="85">
        <f t="shared" si="31"/>
        <v>8.6620909090909092E-3</v>
      </c>
    </row>
    <row r="76" spans="1:17" ht="15.75" thickBot="1" x14ac:dyDescent="0.3">
      <c r="B76" s="42">
        <v>40</v>
      </c>
      <c r="C76" s="21">
        <f t="shared" si="29"/>
        <v>8.7045454545454544E-3</v>
      </c>
      <c r="D76" s="43" t="s">
        <v>64</v>
      </c>
      <c r="E76" s="85">
        <v>82.12</v>
      </c>
      <c r="F76" s="85">
        <v>309.56</v>
      </c>
      <c r="G76" s="85">
        <v>570.47</v>
      </c>
      <c r="H76" s="85">
        <v>841.52</v>
      </c>
      <c r="I76" s="85">
        <v>1945.19</v>
      </c>
      <c r="J76" s="85">
        <v>2986.4</v>
      </c>
      <c r="K76" s="85">
        <v>3726.73</v>
      </c>
      <c r="L76" s="85">
        <v>5749.09</v>
      </c>
      <c r="M76" s="85">
        <v>7426.27</v>
      </c>
      <c r="N76" s="85">
        <v>957.5</v>
      </c>
      <c r="O76" s="85">
        <f t="shared" si="30"/>
        <v>0.95750000000000002</v>
      </c>
      <c r="P76" s="85">
        <v>110</v>
      </c>
      <c r="Q76" s="85">
        <f t="shared" si="31"/>
        <v>8.7045454545454544E-3</v>
      </c>
    </row>
    <row r="77" spans="1:17" x14ac:dyDescent="0.25">
      <c r="B77" s="51" t="s">
        <v>59</v>
      </c>
      <c r="C77" s="48">
        <f t="shared" si="29"/>
        <v>9.1594659090909088E-3</v>
      </c>
      <c r="D77" s="30"/>
      <c r="E77" s="26">
        <f>AVERAGE(E69:E76)</f>
        <v>35.827500000000001</v>
      </c>
      <c r="F77" s="20">
        <f t="shared" ref="F77:M77" si="32">AVERAGE(F69:F76)</f>
        <v>227.69624999999999</v>
      </c>
      <c r="G77" s="20">
        <f t="shared" si="32"/>
        <v>497.9425</v>
      </c>
      <c r="H77" s="20">
        <f t="shared" si="32"/>
        <v>749.64250000000015</v>
      </c>
      <c r="I77" s="20">
        <f>AVERAGE(I69:I76)</f>
        <v>1975.115</v>
      </c>
      <c r="J77" s="20">
        <f t="shared" si="32"/>
        <v>3097.3275000000003</v>
      </c>
      <c r="K77" s="20">
        <f>AVERAGE(K69:K74,K76)</f>
        <v>3822.4000000000005</v>
      </c>
      <c r="L77" s="20">
        <f t="shared" si="32"/>
        <v>6034.1075000000001</v>
      </c>
      <c r="M77" s="20">
        <f t="shared" si="32"/>
        <v>7681.3337499999998</v>
      </c>
      <c r="N77" s="20">
        <f>AVERAGE(N69:N76)</f>
        <v>1007.54125</v>
      </c>
      <c r="O77" s="20">
        <f t="shared" si="30"/>
        <v>1.0075412500000001</v>
      </c>
      <c r="P77" s="20">
        <v>110</v>
      </c>
      <c r="Q77" s="46">
        <f t="shared" si="31"/>
        <v>9.1594659090909088E-3</v>
      </c>
    </row>
    <row r="78" spans="1:17" x14ac:dyDescent="0.25">
      <c r="B78" s="52" t="s">
        <v>7</v>
      </c>
      <c r="C78" s="49">
        <f t="shared" si="29"/>
        <v>1.4471718224684158E-3</v>
      </c>
      <c r="D78" s="30"/>
      <c r="E78" s="26">
        <f>STDEVA(E69:E76)</f>
        <v>33.387073097233305</v>
      </c>
      <c r="F78" s="20">
        <f t="shared" ref="F78:M78" si="33">STDEVA(F69:F76)</f>
        <v>133.73731362397385</v>
      </c>
      <c r="G78" s="20">
        <f t="shared" si="33"/>
        <v>116.41202082627555</v>
      </c>
      <c r="H78" s="20">
        <f t="shared" si="33"/>
        <v>220.32812087883758</v>
      </c>
      <c r="I78" s="20">
        <f t="shared" si="33"/>
        <v>337.94896821012122</v>
      </c>
      <c r="J78" s="20">
        <f t="shared" si="33"/>
        <v>487.83264202124002</v>
      </c>
      <c r="K78" s="20">
        <f>STDEVA(K69:K74,K76)</f>
        <v>852.24070183643744</v>
      </c>
      <c r="L78" s="20">
        <f t="shared" si="33"/>
        <v>950.68444433847242</v>
      </c>
      <c r="M78" s="20">
        <f t="shared" si="33"/>
        <v>1141.6197794980058</v>
      </c>
      <c r="N78" s="20">
        <f>STDEVA(N69:N75)</f>
        <v>159.18890047152507</v>
      </c>
      <c r="O78" s="20">
        <f>STDEVA(O69:O75)</f>
        <v>0.15918890047152701</v>
      </c>
      <c r="P78" s="20"/>
      <c r="Q78" s="46">
        <f t="shared" ref="Q78" si="34">STDEVA(Q69:Q75)</f>
        <v>1.4471718224684158E-3</v>
      </c>
    </row>
    <row r="79" spans="1:17" ht="15.75" thickBot="1" x14ac:dyDescent="0.3">
      <c r="B79" s="53" t="s">
        <v>36</v>
      </c>
      <c r="C79" s="50">
        <f t="shared" si="29"/>
        <v>15.799740255947411</v>
      </c>
      <c r="D79" s="30"/>
      <c r="E79" s="26">
        <f>(E78/E77)*100</f>
        <v>93.188397452329369</v>
      </c>
      <c r="F79" s="20">
        <f t="shared" ref="F79:M79" si="35">(F78/F77)*100</f>
        <v>58.734965386550655</v>
      </c>
      <c r="G79" s="20">
        <f t="shared" si="35"/>
        <v>23.378607133609915</v>
      </c>
      <c r="H79" s="20">
        <f t="shared" si="35"/>
        <v>29.391092537954762</v>
      </c>
      <c r="I79" s="20">
        <f t="shared" si="35"/>
        <v>17.110343864034309</v>
      </c>
      <c r="J79" s="20">
        <f t="shared" si="35"/>
        <v>15.750114962697356</v>
      </c>
      <c r="K79" s="20">
        <f t="shared" si="35"/>
        <v>22.295958084879587</v>
      </c>
      <c r="L79" s="20">
        <f t="shared" si="35"/>
        <v>15.755179110389935</v>
      </c>
      <c r="M79" s="20">
        <f t="shared" si="35"/>
        <v>14.862259819110266</v>
      </c>
      <c r="N79" s="20">
        <f>(N78/N77)*100</f>
        <v>15.799740255947345</v>
      </c>
      <c r="O79" s="20">
        <f>(O78/O77)*100</f>
        <v>15.799740255947537</v>
      </c>
      <c r="P79" s="20"/>
      <c r="Q79" s="46">
        <f t="shared" ref="Q79" si="36">(Q78/Q77)*100</f>
        <v>15.799740255947411</v>
      </c>
    </row>
  </sheetData>
  <sheetProtection sheet="1" objects="1" scenarios="1" formatCells="0" formatColumns="0" formatRows="0" autoFilter="0"/>
  <mergeCells count="6">
    <mergeCell ref="E67:M67"/>
    <mergeCell ref="D1:O1"/>
    <mergeCell ref="E3:M3"/>
    <mergeCell ref="E19:M19"/>
    <mergeCell ref="E35:M35"/>
    <mergeCell ref="E51:M5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CE442-CC86-4FE1-8589-866DBCC90E88}">
  <sheetPr>
    <tabColor theme="9" tint="0.59999389629810485"/>
  </sheetPr>
  <dimension ref="B2:H10"/>
  <sheetViews>
    <sheetView showGridLines="0" tabSelected="1" workbookViewId="0">
      <selection activeCell="F6" sqref="F6"/>
    </sheetView>
  </sheetViews>
  <sheetFormatPr defaultRowHeight="15" x14ac:dyDescent="0.25"/>
  <cols>
    <col min="2" max="2" width="16.42578125" bestFit="1" customWidth="1"/>
    <col min="3" max="4" width="21.42578125" bestFit="1" customWidth="1"/>
    <col min="5" max="5" width="23.42578125" bestFit="1" customWidth="1"/>
    <col min="6" max="6" width="27.7109375" bestFit="1" customWidth="1"/>
  </cols>
  <sheetData>
    <row r="2" spans="2:8" x14ac:dyDescent="0.25">
      <c r="B2" s="16" t="s">
        <v>72</v>
      </c>
      <c r="C2" s="95" t="s">
        <v>33</v>
      </c>
      <c r="D2" s="97" t="s">
        <v>71</v>
      </c>
      <c r="E2" s="97" t="s">
        <v>75</v>
      </c>
      <c r="F2" s="16" t="s">
        <v>74</v>
      </c>
      <c r="H2" s="94"/>
    </row>
    <row r="3" spans="2:8" x14ac:dyDescent="0.25">
      <c r="B3" s="2" t="s">
        <v>15</v>
      </c>
      <c r="C3" s="5">
        <v>0.56000000000000005</v>
      </c>
      <c r="D3" s="96">
        <v>0.96</v>
      </c>
      <c r="E3" s="5">
        <v>1.7204458654749224</v>
      </c>
      <c r="F3" s="2">
        <v>7</v>
      </c>
      <c r="H3" s="94"/>
    </row>
    <row r="4" spans="2:8" x14ac:dyDescent="0.25">
      <c r="B4" s="2" t="s">
        <v>17</v>
      </c>
      <c r="C4" s="5">
        <v>0.28000000000000003</v>
      </c>
      <c r="D4" s="96">
        <v>0.42</v>
      </c>
      <c r="E4" s="5">
        <v>0.50158603332078056</v>
      </c>
      <c r="F4" s="2">
        <v>12</v>
      </c>
      <c r="H4" s="94"/>
    </row>
    <row r="5" spans="2:8" x14ac:dyDescent="0.25">
      <c r="B5" s="2" t="s">
        <v>19</v>
      </c>
      <c r="C5" s="5">
        <v>0.53</v>
      </c>
      <c r="D5" s="96">
        <v>0.55000000000000004</v>
      </c>
      <c r="E5" s="5">
        <v>0.77504864926685402</v>
      </c>
      <c r="F5" s="2">
        <v>17</v>
      </c>
      <c r="H5" s="94"/>
    </row>
    <row r="6" spans="2:8" x14ac:dyDescent="0.25">
      <c r="B6" s="2" t="s">
        <v>20</v>
      </c>
      <c r="C6" s="5">
        <v>0.8</v>
      </c>
      <c r="D6" s="96">
        <v>1.2</v>
      </c>
      <c r="E6" s="5">
        <v>1.3099332031028359</v>
      </c>
      <c r="F6" s="2">
        <v>22</v>
      </c>
      <c r="H6" s="94"/>
    </row>
    <row r="7" spans="2:8" x14ac:dyDescent="0.25">
      <c r="B7" s="2" t="s">
        <v>21</v>
      </c>
      <c r="C7" s="5">
        <v>0.54</v>
      </c>
      <c r="D7" s="96">
        <v>0.82</v>
      </c>
      <c r="E7" s="5">
        <v>1.0562674592609744</v>
      </c>
      <c r="F7" s="2">
        <v>27</v>
      </c>
      <c r="H7" s="94"/>
    </row>
    <row r="8" spans="2:8" ht="15.75" thickBot="1" x14ac:dyDescent="0.3">
      <c r="B8" s="98" t="s">
        <v>22</v>
      </c>
      <c r="C8" s="98">
        <v>0.83</v>
      </c>
      <c r="D8" s="99">
        <v>1.41</v>
      </c>
      <c r="E8" s="103">
        <v>1.9596889749540241</v>
      </c>
      <c r="F8" s="98">
        <v>32</v>
      </c>
      <c r="H8" s="94"/>
    </row>
    <row r="9" spans="2:8" ht="15.75" thickTop="1" x14ac:dyDescent="0.25">
      <c r="B9" s="100" t="s">
        <v>73</v>
      </c>
      <c r="C9" s="101">
        <f>AVERAGE(C3:C8)</f>
        <v>0.59</v>
      </c>
      <c r="D9" s="101">
        <f t="shared" ref="D9:E9" si="0">AVERAGE(D3:D8)</f>
        <v>0.8933333333333332</v>
      </c>
      <c r="E9" s="101">
        <f t="shared" si="0"/>
        <v>1.2204950308967317</v>
      </c>
      <c r="F9" s="102"/>
    </row>
    <row r="10" spans="2:8" x14ac:dyDescent="0.25">
      <c r="B10" s="155" t="s">
        <v>76</v>
      </c>
      <c r="C10" s="156"/>
      <c r="D10" s="156"/>
      <c r="E10" s="156"/>
      <c r="F10" s="157"/>
    </row>
  </sheetData>
  <sheetProtection sheet="1" objects="1" scenarios="1" formatCells="0" formatColumns="0" formatRows="0" autoFilter="0"/>
  <mergeCells count="1">
    <mergeCell ref="B10:F10"/>
  </mergeCells>
  <conditionalFormatting sqref="B2">
    <cfRule type="colorScale" priority="2">
      <colorScale>
        <cfvo type="min"/>
        <cfvo type="percentile" val="50"/>
        <cfvo type="num" val="80"/>
        <color rgb="FFFF0000"/>
        <color rgb="FFFFEB84"/>
        <color rgb="FF00B050"/>
      </colorScale>
    </cfRule>
  </conditionalFormatting>
  <conditionalFormatting sqref="D2:E2">
    <cfRule type="colorScale" priority="1">
      <colorScale>
        <cfvo type="min"/>
        <cfvo type="percentile" val="50"/>
        <cfvo type="num" val="80"/>
        <color rgb="FFFF0000"/>
        <color rgb="FFFFEB84"/>
        <color rgb="FF00B050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76689-14D0-42E3-8BBA-E688830E8CFC}">
  <sheetPr codeName="Sheet4"/>
  <dimension ref="B2:E49"/>
  <sheetViews>
    <sheetView showGridLines="0" topLeftCell="A2" workbookViewId="0">
      <selection activeCell="Q44" sqref="Q44"/>
    </sheetView>
  </sheetViews>
  <sheetFormatPr defaultRowHeight="15" x14ac:dyDescent="0.25"/>
  <cols>
    <col min="4" max="4" width="23.28515625" bestFit="1" customWidth="1"/>
    <col min="5" max="5" width="12.7109375" bestFit="1" customWidth="1"/>
  </cols>
  <sheetData>
    <row r="2" spans="2:2" x14ac:dyDescent="0.25">
      <c r="B2" s="4" t="s">
        <v>65</v>
      </c>
    </row>
    <row r="25" spans="2:5" x14ac:dyDescent="0.25">
      <c r="B25" s="1"/>
      <c r="D25" s="12"/>
      <c r="E25" s="12"/>
    </row>
    <row r="26" spans="2:5" x14ac:dyDescent="0.25">
      <c r="B26" s="1"/>
    </row>
    <row r="27" spans="2:5" x14ac:dyDescent="0.25">
      <c r="B27" s="1"/>
    </row>
    <row r="28" spans="2:5" x14ac:dyDescent="0.25">
      <c r="B28" s="1"/>
    </row>
    <row r="29" spans="2:5" x14ac:dyDescent="0.25">
      <c r="B29" s="1"/>
    </row>
    <row r="30" spans="2:5" x14ac:dyDescent="0.25">
      <c r="B30" s="1"/>
    </row>
    <row r="31" spans="2:5" x14ac:dyDescent="0.25">
      <c r="B31" s="1"/>
    </row>
    <row r="32" spans="2:5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</sheetData>
  <hyperlinks>
    <hyperlink ref="B2" r:id="rId1" display="https://www.epa.gov/sites/default/files/2016-03/documents/upper-conf-limits.pdf" xr:uid="{29EBA4B4-75E0-4646-ADDE-6B29823F9F7F}"/>
  </hyperlinks>
  <pageMargins left="0.7" right="0.7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BB304-1B80-4357-AB63-46F191C553A0}">
  <dimension ref="B2:G21"/>
  <sheetViews>
    <sheetView workbookViewId="0">
      <selection activeCell="B4" sqref="B4:G11"/>
    </sheetView>
  </sheetViews>
  <sheetFormatPr defaultRowHeight="15" x14ac:dyDescent="0.25"/>
  <cols>
    <col min="2" max="2" width="9.85546875" bestFit="1" customWidth="1"/>
    <col min="3" max="3" width="8.85546875" bestFit="1" customWidth="1"/>
    <col min="4" max="4" width="10.28515625" bestFit="1" customWidth="1"/>
    <col min="5" max="5" width="12.85546875" bestFit="1" customWidth="1"/>
    <col min="6" max="6" width="11.85546875" bestFit="1" customWidth="1"/>
    <col min="7" max="7" width="13.42578125" bestFit="1" customWidth="1"/>
  </cols>
  <sheetData>
    <row r="2" spans="2:7" x14ac:dyDescent="0.25">
      <c r="B2" t="s">
        <v>66</v>
      </c>
    </row>
    <row r="3" spans="2:7" x14ac:dyDescent="0.25">
      <c r="B3" s="35" t="s">
        <v>15</v>
      </c>
      <c r="C3" s="35" t="s">
        <v>17</v>
      </c>
      <c r="D3" s="35" t="s">
        <v>19</v>
      </c>
      <c r="E3" s="35" t="s">
        <v>20</v>
      </c>
      <c r="F3" s="35" t="s">
        <v>21</v>
      </c>
      <c r="G3" s="35" t="s">
        <v>22</v>
      </c>
    </row>
    <row r="4" spans="2:7" x14ac:dyDescent="0.25">
      <c r="B4" s="36">
        <v>0.97</v>
      </c>
      <c r="C4" s="36">
        <v>0.4</v>
      </c>
      <c r="D4" s="36">
        <v>0.46</v>
      </c>
      <c r="E4" s="36">
        <v>0.95</v>
      </c>
      <c r="F4" s="36">
        <v>0.24</v>
      </c>
      <c r="G4" s="36">
        <v>0.79</v>
      </c>
    </row>
    <row r="5" spans="2:7" x14ac:dyDescent="0.25">
      <c r="B5" s="36">
        <v>0.28000000000000003</v>
      </c>
      <c r="C5" s="36">
        <v>0.46</v>
      </c>
      <c r="D5" s="36">
        <v>0.55000000000000004</v>
      </c>
      <c r="E5" s="36">
        <v>1.29</v>
      </c>
      <c r="F5" s="36">
        <v>0.8</v>
      </c>
      <c r="G5" s="36">
        <v>2</v>
      </c>
    </row>
    <row r="6" spans="2:7" x14ac:dyDescent="0.25">
      <c r="B6" s="36">
        <v>0.53</v>
      </c>
      <c r="C6" s="36">
        <v>0.43</v>
      </c>
      <c r="D6" s="36">
        <v>0.28000000000000003</v>
      </c>
      <c r="E6" s="36">
        <v>0.32</v>
      </c>
      <c r="F6" s="36">
        <v>0.84</v>
      </c>
      <c r="G6" s="36">
        <v>1.8</v>
      </c>
    </row>
    <row r="7" spans="2:7" x14ac:dyDescent="0.25">
      <c r="B7" s="36">
        <v>1.63</v>
      </c>
      <c r="C7" s="36">
        <v>0.53</v>
      </c>
      <c r="D7" s="36">
        <v>0.81</v>
      </c>
      <c r="E7" s="36">
        <v>1.05</v>
      </c>
      <c r="F7" s="36">
        <v>0.74</v>
      </c>
      <c r="G7" s="36">
        <v>1.33</v>
      </c>
    </row>
    <row r="8" spans="2:7" x14ac:dyDescent="0.25">
      <c r="B8" s="36">
        <v>0.72</v>
      </c>
      <c r="C8" s="36">
        <v>0.34</v>
      </c>
      <c r="D8" s="36">
        <v>0.61</v>
      </c>
      <c r="E8" s="36">
        <v>0.82</v>
      </c>
      <c r="F8" s="36">
        <v>0.83</v>
      </c>
      <c r="G8" s="36">
        <v>0.93</v>
      </c>
    </row>
    <row r="9" spans="2:7" x14ac:dyDescent="0.25">
      <c r="B9" s="36">
        <v>1.42</v>
      </c>
      <c r="C9" s="36">
        <v>0.3</v>
      </c>
      <c r="D9" s="36">
        <v>0.75</v>
      </c>
      <c r="E9" s="36">
        <v>1.4</v>
      </c>
      <c r="F9" s="36">
        <v>0.79</v>
      </c>
      <c r="G9" s="36">
        <v>2.56</v>
      </c>
    </row>
    <row r="10" spans="2:7" x14ac:dyDescent="0.25">
      <c r="B10" s="36">
        <v>1.75</v>
      </c>
      <c r="C10" s="36">
        <v>0.48</v>
      </c>
      <c r="D10" s="36">
        <v>0.75</v>
      </c>
      <c r="E10" s="36">
        <v>1.21</v>
      </c>
      <c r="F10" s="36">
        <v>1.1399999999999999</v>
      </c>
      <c r="G10" s="36">
        <v>0.85</v>
      </c>
    </row>
    <row r="11" spans="2:7" x14ac:dyDescent="0.25">
      <c r="B11" s="36">
        <v>2.11</v>
      </c>
      <c r="C11" s="36">
        <v>0.52</v>
      </c>
      <c r="D11" s="36">
        <v>1.45</v>
      </c>
      <c r="E11" s="36">
        <v>1.1599999999999999</v>
      </c>
      <c r="F11" s="36">
        <v>1.1499999999999999</v>
      </c>
      <c r="G11" s="36">
        <v>1.1499999999999999</v>
      </c>
    </row>
    <row r="13" spans="2:7" x14ac:dyDescent="0.25">
      <c r="B13" t="s">
        <v>67</v>
      </c>
    </row>
    <row r="14" spans="2:7" x14ac:dyDescent="0.25">
      <c r="B14" s="36">
        <v>46.88</v>
      </c>
      <c r="C14" s="36">
        <v>35.19</v>
      </c>
      <c r="D14" s="36">
        <v>59.23</v>
      </c>
      <c r="E14" s="36">
        <v>23.73</v>
      </c>
      <c r="F14" s="36">
        <v>12.41</v>
      </c>
      <c r="G14" s="36">
        <v>41.28</v>
      </c>
    </row>
    <row r="15" spans="2:7" x14ac:dyDescent="0.25">
      <c r="B15" s="36">
        <v>28.87</v>
      </c>
      <c r="C15" s="36">
        <v>56.52</v>
      </c>
      <c r="D15" s="36">
        <v>71.650000000000006</v>
      </c>
      <c r="E15" s="36">
        <v>31.3</v>
      </c>
      <c r="F15" s="36">
        <v>9.0399999999999991</v>
      </c>
      <c r="G15" s="36">
        <v>41.05</v>
      </c>
    </row>
    <row r="16" spans="2:7" x14ac:dyDescent="0.25">
      <c r="B16" s="36">
        <v>28.69</v>
      </c>
      <c r="C16" s="36">
        <v>51.76</v>
      </c>
      <c r="D16" s="36">
        <v>64.64</v>
      </c>
      <c r="E16" s="36">
        <v>10.93</v>
      </c>
      <c r="F16" s="36">
        <v>24.63</v>
      </c>
      <c r="G16" s="36">
        <v>44.8</v>
      </c>
    </row>
    <row r="17" spans="2:7" x14ac:dyDescent="0.25">
      <c r="B17" s="36">
        <v>61.5</v>
      </c>
      <c r="C17" s="36">
        <v>50.33</v>
      </c>
      <c r="D17" s="36">
        <v>70.11</v>
      </c>
      <c r="E17" s="36">
        <v>24.23</v>
      </c>
      <c r="F17" s="36">
        <v>33.700000000000003</v>
      </c>
      <c r="G17" s="36">
        <v>37.880000000000003</v>
      </c>
    </row>
    <row r="18" spans="2:7" x14ac:dyDescent="0.25">
      <c r="B18" s="36">
        <v>32.47</v>
      </c>
      <c r="C18" s="36">
        <v>52.5</v>
      </c>
      <c r="D18" s="36">
        <v>57.53</v>
      </c>
      <c r="E18" s="36">
        <v>21.87</v>
      </c>
      <c r="F18" s="36">
        <v>37.76</v>
      </c>
      <c r="G18" s="36">
        <v>14.58</v>
      </c>
    </row>
    <row r="19" spans="2:7" x14ac:dyDescent="0.25">
      <c r="B19" s="36">
        <v>49.01</v>
      </c>
      <c r="C19" s="36">
        <v>56.68</v>
      </c>
      <c r="D19" s="36">
        <v>67.599999999999994</v>
      </c>
      <c r="E19" s="36">
        <v>30.46</v>
      </c>
      <c r="F19" s="36">
        <v>22.04</v>
      </c>
      <c r="G19" s="36">
        <v>38.79</v>
      </c>
    </row>
    <row r="20" spans="2:7" x14ac:dyDescent="0.25">
      <c r="B20" s="36">
        <v>53.44</v>
      </c>
      <c r="C20" s="36">
        <v>56.82</v>
      </c>
      <c r="D20" s="36">
        <v>74.63</v>
      </c>
      <c r="E20" s="36">
        <v>29.78</v>
      </c>
      <c r="F20" s="36">
        <v>41.04</v>
      </c>
      <c r="G20" s="36">
        <v>37.450000000000003</v>
      </c>
    </row>
    <row r="21" spans="2:7" x14ac:dyDescent="0.25">
      <c r="B21" s="36">
        <v>55.95</v>
      </c>
      <c r="C21" s="36">
        <v>40.28</v>
      </c>
      <c r="D21" s="36">
        <v>60.58</v>
      </c>
      <c r="E21" s="36">
        <v>31.18</v>
      </c>
      <c r="F21" s="36">
        <v>27.74</v>
      </c>
      <c r="G21" s="36">
        <v>48.62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3f09c3df709400db2417a7161762d62 xmlns="4ffa91fb-a0ff-4ac5-b2db-65c790d184a4">
      <Terms xmlns="http://schemas.microsoft.com/office/infopath/2007/PartnerControls"/>
    </e3f09c3df709400db2417a7161762d62>
    <External_x0020_Contributor xmlns="4ffa91fb-a0ff-4ac5-b2db-65c790d184a4" xsi:nil="true"/>
    <TaxKeywordTaxHTField xmlns="4ffa91fb-a0ff-4ac5-b2db-65c790d184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calculations</TermName>
          <TermId xmlns="http://schemas.microsoft.com/office/infopath/2007/PartnerControls">2b0a2ee5-ebbb-4fd5-a947-ca9d27a08661</TermId>
        </TermInfo>
        <TermInfo xmlns="http://schemas.microsoft.com/office/infopath/2007/PartnerControls">
          <TermName xmlns="http://schemas.microsoft.com/office/infopath/2007/PartnerControls">trans-12-Dichloroethylene</TermName>
          <TermId xmlns="http://schemas.microsoft.com/office/infopath/2007/PartnerControls">b72b13a1-1d90-45ba-bb2d-8d132690cf22</TermId>
        </TermInfo>
        <TermInfo xmlns="http://schemas.microsoft.com/office/infopath/2007/PartnerControls">
          <TermName xmlns="http://schemas.microsoft.com/office/infopath/2007/PartnerControls">dermal absorption</TermName>
          <TermId xmlns="http://schemas.microsoft.com/office/infopath/2007/PartnerControls">0f1b8f2d-d80f-40af-9510-3ebff7e52b6e</TermId>
        </TermInfo>
      </Terms>
    </TaxKeywordTaxHTField>
    <Record xmlns="4ffa91fb-a0ff-4ac5-b2db-65c790d184a4">Shared</Record>
    <Rights xmlns="4ffa91fb-a0ff-4ac5-b2db-65c790d184a4" xsi:nil="true"/>
    <lcf76f155ced4ddcb4097134ff3c332f xmlns="ead8da0f-3542-4e50-96c8-f1f698624e86">
      <Terms xmlns="http://schemas.microsoft.com/office/infopath/2007/PartnerControls"/>
    </lcf76f155ced4ddcb4097134ff3c332f>
    <Document_x0020_Creation_x0020_Date xmlns="4ffa91fb-a0ff-4ac5-b2db-65c790d184a4">2026-01-21T18:29:47+00:00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>
      <Value>2098</Value>
      <Value>1541</Value>
      <Value>2021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23352F79007E408EFF44D6142FFCE2" ma:contentTypeVersion="21" ma:contentTypeDescription="Create a new document." ma:contentTypeScope="" ma:versionID="f7663de67ef2afa6df94d55ff7e56796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fecc2597-e8fd-4279-ac06-bd7c891938be" xmlns:ns6="ead8da0f-3542-4e50-96c8-f1f698624e86" targetNamespace="http://schemas.microsoft.com/office/2006/metadata/properties" ma:root="true" ma:fieldsID="02cccc19423a0cd6fa028e0a1e544b83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fecc2597-e8fd-4279-ac06-bd7c891938be"/>
    <xsd:import namespace="ead8da0f-3542-4e50-96c8-f1f698624e86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edWithDetails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1:_ip_UnifiedCompliancePolicyProperties" minOccurs="0"/>
                <xsd:element ref="ns1:_ip_UnifiedCompliancePolicyUIAction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  <xsd:element ref="ns6:MediaServiceDateTaken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160cad11-562a-4490-8456-b2fd6f157897}" ma:internalName="TaxCatchAllLabel" ma:readOnly="true" ma:showField="CatchAllDataLabel" ma:web="fecc2597-e8fd-4279-ac06-bd7c8919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160cad11-562a-4490-8456-b2fd6f157897}" ma:internalName="TaxCatchAll" ma:showField="CatchAllData" ma:web="fecc2597-e8fd-4279-ac06-bd7c8919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c2597-e8fd-4279-ac06-bd7c891938be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8da0f-3542-4e50-96c8-f1f698624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4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4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CFEAD6-B914-40B4-99BD-FFA938F76449}">
  <ds:schemaRefs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ead8da0f-3542-4e50-96c8-f1f698624e86"/>
    <ds:schemaRef ds:uri="http://schemas.microsoft.com/sharepoint/v3/fields"/>
    <ds:schemaRef ds:uri="http://schemas.openxmlformats.org/package/2006/metadata/core-properties"/>
    <ds:schemaRef ds:uri="fecc2597-e8fd-4279-ac06-bd7c891938be"/>
    <ds:schemaRef ds:uri="http://schemas.microsoft.com/sharepoint.v3"/>
    <ds:schemaRef ds:uri="4ffa91fb-a0ff-4ac5-b2db-65c790d184a4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5E130D6-F634-49EA-9804-B8E91FD1B8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30E660-7922-43E7-AD37-841B39C1F56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ED1E8D06-4163-4246-897C-DF5715AF5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fecc2597-e8fd-4279-ac06-bd7c891938be"/>
    <ds:schemaRef ds:uri="ead8da0f-3542-4e50-96c8-f1f698624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TDCE Final Report</vt:lpstr>
      <vt:lpstr>Cover Page</vt:lpstr>
      <vt:lpstr>TDCE Final Report w Adjustment</vt:lpstr>
      <vt:lpstr>ProUCL 5.2 Outlier Test Results</vt:lpstr>
      <vt:lpstr>TDCE Kp Calcs Based on Raw Data</vt:lpstr>
      <vt:lpstr>TDCE Kp Calcs Modifed Linear</vt:lpstr>
      <vt:lpstr>Consumer Dermal Absorption Calc</vt:lpstr>
      <vt:lpstr>UCL t-value tables</vt:lpstr>
      <vt:lpstr>For ProUCL run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 Dermal Absorption Calculations for trans-1,2-Dichloroethylene</dc:title>
  <dc:subject>Dermal Absorption Calculations for trans-1,2-Dichloroethylene</dc:subject>
  <dc:creator>US EPA</dc:creator>
  <cp:keywords> dermal absorption ; calculations ; trans-12-Dichloroethylene</cp:keywords>
  <dc:description/>
  <cp:lastModifiedBy>Shohatee, Ali</cp:lastModifiedBy>
  <cp:revision/>
  <dcterms:created xsi:type="dcterms:W3CDTF">2024-05-09T12:52:21Z</dcterms:created>
  <dcterms:modified xsi:type="dcterms:W3CDTF">2026-06-11T15:16:59Z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0x010100D723352F79007E408EFF44D6142FFCE2</vt:lpwstr>
  </property>
  <property fmtid="{D5CDD505-2E9C-101B-9397-08002B2CF9AE}" pid="3" name="TaxKeyword">
    <vt:lpwstr>2021;#calculations|2b0a2ee5-ebbb-4fd5-a947-ca9d27a08661;#2098;#trans-12-Dichloroethylene|b72b13a1-1d90-45ba-bb2d-8d132690cf22;#1541;#dermal absorption|0f1b8f2d-d80f-40af-9510-3ebff7e52b6e</vt:lpwstr>
  </property>
  <property fmtid="{D5CDD505-2E9C-101B-9397-08002B2CF9AE}" pid="4" name="Document_x0020_Type">
    <vt:lpwstr/>
  </property>
  <property fmtid="{D5CDD505-2E9C-101B-9397-08002B2CF9AE}" pid="5" name="EPA Subject">
    <vt:lpwstr/>
  </property>
  <property fmtid="{D5CDD505-2E9C-101B-9397-08002B2CF9AE}" pid="6" name="EPA_x0020_Subject">
    <vt:lpwstr/>
  </property>
  <property fmtid="{D5CDD505-2E9C-101B-9397-08002B2CF9AE}" pid="7" name="Document Type">
    <vt:lpwstr/>
  </property>
  <property fmtid="{D5CDD505-2E9C-101B-9397-08002B2CF9AE}" pid="8" name="MediaServiceImageTags">
    <vt:lpwstr/>
  </property>
</Properties>
</file>