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filterPrivacy="1" codeName="ThisWorkbook"/>
  <xr:revisionPtr revIDLastSave="76" documentId="8_{88F890E7-8517-441D-B7B9-2D7EA5335F8C}" xr6:coauthVersionLast="47" xr6:coauthVersionMax="47" xr10:uidLastSave="{1FB097CC-B742-47B4-8E58-BA2DDD08D967}"/>
  <bookViews>
    <workbookView xWindow="-110" yWindow="-110" windowWidth="19420" windowHeight="10300" xr2:uid="{00000000-000D-0000-FFFF-FFFF00000000}"/>
  </bookViews>
  <sheets>
    <sheet name="Cover Page" sheetId="17" r:id="rId1"/>
    <sheet name="ReadMe" sheetId="1" r:id="rId2"/>
    <sheet name="Release Summary" sheetId="12" r:id="rId3"/>
    <sheet name="Illustration" sheetId="2" r:id="rId4"/>
    <sheet name="Release Parameters" sheetId="9" r:id="rId5"/>
    <sheet name="Release Calcs" sheetId="11" r:id="rId6"/>
    <sheet name="Release Results" sheetId="10" r:id="rId7"/>
    <sheet name="Products" sheetId="8" r:id="rId8"/>
    <sheet name="NAICS Codes" sheetId="15" r:id="rId9"/>
  </sheets>
  <externalReferences>
    <externalReference r:id="rId10"/>
    <externalReference r:id="rId11"/>
    <externalReference r:id="rId12"/>
    <externalReference r:id="rId13"/>
    <externalReference r:id="rId14"/>
  </externalReferences>
  <definedNames>
    <definedName name="_2017NEI_Nonpoint_TSCA_Chem_List">#REF!</definedName>
    <definedName name="_2017NEI_tsca_chemicals_wSCCdetail_Query">#REF!</definedName>
    <definedName name="_AtRisk_ReportsSetting_ReportGraphOptions" hidden="1">"REP:VER:8.0.0GRA:OUT:003INS:00SUM:T00DET:T00SCE:02SC1:39DAT:2|TRUE, .75, 1|TRUE, 0, .25|TRUE, .9, 1SE1:40DAT:3,10,2, .95,5,16,FALSE, 0,TRUE,TRUE,TRUESE2:40DAT:3,10,2, .95,5,16,FALSE, 0,TRUE,TRUE,TRUETSI:002"</definedName>
    <definedName name="_AtRisk_ReportsSetting_ReportMulitSelections" hidden="1">"REP:VER:8.0.0MUL:OUT:T10INS:T11SUM:T10DET:T10SEN:T11SCE:T11TEM:F"</definedName>
    <definedName name="_AtRisk_ReportsSetting_ReportOptions" hidden="1">CONCATENATE("REP:VER:8.0.0OPT:RAP:01RWE:02RLS:04ROT:00RST:00RRT:04AGR:FAFN:230DAT:P:\CEB\ExistingChems\Work Plan Chemicals\2nd Batch\Flame Retardants\TCEP\b-RiskEvaluation\3_Release Estimate\Release Simulations\Saved Scenario Runs\Release_Incorp Paints and Coatin","gs COU-resin,solvent_Scenario 2_10 June 2022.xlsxOGR:T")</definedName>
    <definedName name="_AtRisk_ReportsSetting_ReportSelectedSimulationsDET" hidden="1">"AQA="</definedName>
    <definedName name="_AtRisk_ReportsSetting_ReportSelectedSimulationsINS" hidden="1">"AQA="</definedName>
    <definedName name="_AtRisk_ReportsSetting_ReportSelectedSimulationsOUT" hidden="1">"AQA="</definedName>
    <definedName name="_AtRisk_ReportsSetting_ReportSelectedSimulationsSCE" hidden="1">"AQA="</definedName>
    <definedName name="_AtRisk_ReportsSetting_ReportSelectedSimulationsSEN" hidden="1">"AQA="</definedName>
    <definedName name="_AtRisk_ReportsSetting_ReportSelectedSimulationsSUM" hidden="1">"AQA="</definedName>
    <definedName name="_AtRisk_SimSetting_AutomaticallyGenerateReports" hidden="1">FALSE</definedName>
    <definedName name="_AtRisk_SimSetting_AutomaticResultsDisplayMode" hidden="1">0</definedName>
    <definedName name="_AtRisk_SimSetting_ConvergenceConfidenceLevel" hidden="1">0.95</definedName>
    <definedName name="_AtRisk_SimSetting_ConvergencePercentileToTest" hidden="1">0.9</definedName>
    <definedName name="_AtRisk_SimSetting_ConvergencePerformMeanTest" hidden="1">TRUE</definedName>
    <definedName name="_AtRisk_SimSetting_ConvergencePerformPercentileTest" hidden="1">FALSE</definedName>
    <definedName name="_AtRisk_SimSetting_ConvergencePerformStdDeviationTest" hidden="1">FALSE</definedName>
    <definedName name="_AtRisk_SimSetting_ConvergenceTestAllOutputs" hidden="1">TRUE</definedName>
    <definedName name="_AtRisk_SimSetting_ConvergenceTestingPeriod" localSheetId="0" hidden="1">100</definedName>
    <definedName name="_AtRisk_SimSetting_ConvergenceTestingPeriod" hidden="1">10</definedName>
    <definedName name="_AtRisk_SimSetting_ConvergenceTolerance" localSheetId="0" hidden="1">0.03</definedName>
    <definedName name="_AtRisk_SimSetting_ConvergenceTolerance" hidden="1">0.01</definedName>
    <definedName name="_AtRisk_SimSetting_CorrelationEnabledState" hidden="1">1</definedName>
    <definedName name="_AtRisk_SimSetting_GoalSeekTargetValue" hidden="1">0</definedName>
    <definedName name="_AtRisk_SimSetting_LiveUpdate" hidden="1">TRUE</definedName>
    <definedName name="_AtRisk_SimSetting_LiveUpdatePeriod" hidden="1">-1</definedName>
    <definedName name="_AtRisk_SimSetting_MacroMode" hidden="1">0</definedName>
    <definedName name="_AtRisk_SimSetting_MacroRecalculationBehavior" hidden="1">0</definedName>
    <definedName name="_AtRisk_SimSetting_MaxAutoIterations" hidden="1">50000</definedName>
    <definedName name="_AtRisk_SimSetting_MultipleCPUCount" localSheetId="0" hidden="1">-1</definedName>
    <definedName name="_AtRisk_SimSetting_MultipleCPUCount" hidden="1">8</definedName>
    <definedName name="_AtRisk_SimSetting_MultipleCPUManualCount" hidden="1">8</definedName>
    <definedName name="_AtRisk_SimSetting_MultipleCPUMode" localSheetId="0" hidden="1">1</definedName>
    <definedName name="_AtRisk_SimSetting_MultipleCPUMode" hidden="1">2</definedName>
    <definedName name="_AtRisk_SimSetting_MultipleCPUModeV8" localSheetId="0" hidden="1">1</definedName>
    <definedName name="_AtRisk_SimSetting_MultipleCPUModeV8" hidden="1">2</definedName>
    <definedName name="_AtRisk_SimSetting_RandomNumberGenerator" hidden="1">0</definedName>
    <definedName name="_AtRisk_SimSetting_ReportOptionCustomItemCumulativeOverlay01" hidden="1">0</definedName>
    <definedName name="_AtRisk_SimSetting_ReportOptionCustomItemCumulativeOverlay02" hidden="1">0</definedName>
    <definedName name="_AtRisk_SimSetting_ReportOptionCustomItemCumulativeOverlay03" hidden="1">0</definedName>
    <definedName name="_AtRisk_SimSetting_ReportOptionCustomItemCumulativeOverlay04" hidden="1">0</definedName>
    <definedName name="_AtRisk_SimSetting_ReportOptionCustomItemCumulativeOverlay05" hidden="1">0</definedName>
    <definedName name="_AtRisk_SimSetting_ReportOptionCustomItemCumulativeOverlay06" hidden="1">0</definedName>
    <definedName name="_AtRisk_SimSetting_ReportOptionCustomItemDistributionFormat01" hidden="1">1</definedName>
    <definedName name="_AtRisk_SimSetting_ReportOptionCustomItemDistributionFormat02" hidden="1">1</definedName>
    <definedName name="_AtRisk_SimSetting_ReportOptionCustomItemDistributionFormat03" hidden="1">4</definedName>
    <definedName name="_AtRisk_SimSetting_ReportOptionCustomItemDistributionFormat04" hidden="1">1</definedName>
    <definedName name="_AtRisk_SimSetting_ReportOptionCustomItemDistributionFormat05" hidden="1">1</definedName>
    <definedName name="_AtRisk_SimSetting_ReportOptionCustomItemDistributionFormat06" hidden="1">1</definedName>
    <definedName name="_AtRisk_SimSetting_ReportOptionCustomItemGraphFormat01" hidden="1">1</definedName>
    <definedName name="_AtRisk_SimSetting_ReportOptionCustomItemGraphFormat02" hidden="1">1</definedName>
    <definedName name="_AtRisk_SimSetting_ReportOptionCustomItemGraphFormat03" hidden="1">1</definedName>
    <definedName name="_AtRisk_SimSetting_ReportOptionCustomItemGraphFormat04" hidden="1">1</definedName>
    <definedName name="_AtRisk_SimSetting_ReportOptionCustomItemGraphFormat05" hidden="1">1</definedName>
    <definedName name="_AtRisk_SimSetting_ReportOptionCustomItemGraphFormat06" hidden="1">1</definedName>
    <definedName name="_AtRisk_SimSetting_ReportOptionCustomItemItemSize01" hidden="1">0</definedName>
    <definedName name="_AtRisk_SimSetting_ReportOptionCustomItemItemSize02" hidden="1">0</definedName>
    <definedName name="_AtRisk_SimSetting_ReportOptionCustomItemItemSize03" hidden="1">0</definedName>
    <definedName name="_AtRisk_SimSetting_ReportOptionCustomItemItemSize04" hidden="1">0</definedName>
    <definedName name="_AtRisk_SimSetting_ReportOptionCustomItemItemSize05" hidden="1">0</definedName>
    <definedName name="_AtRisk_SimSetting_ReportOptionCustomItemItemSize06" hidden="1">0</definedName>
    <definedName name="_AtRisk_SimSetting_ReportOptionCustomItemItemType01" hidden="1">1</definedName>
    <definedName name="_AtRisk_SimSetting_ReportOptionCustomItemItemType02" hidden="1">5</definedName>
    <definedName name="_AtRisk_SimSetting_ReportOptionCustomItemItemType03" hidden="1">1</definedName>
    <definedName name="_AtRisk_SimSetting_ReportOptionCustomItemItemType04" hidden="1">3</definedName>
    <definedName name="_AtRisk_SimSetting_ReportOptionCustomItemItemType05" hidden="1">2</definedName>
    <definedName name="_AtRisk_SimSetting_ReportOptionCustomItemItemType06" hidden="1">4</definedName>
    <definedName name="_AtRisk_SimSetting_ReportOptionCustomItemLegendType01" hidden="1">0</definedName>
    <definedName name="_AtRisk_SimSetting_ReportOptionCustomItemLegendType02" hidden="1">0</definedName>
    <definedName name="_AtRisk_SimSetting_ReportOptionCustomItemLegendType03" hidden="1">0</definedName>
    <definedName name="_AtRisk_SimSetting_ReportOptionCustomItemLegendType04" hidden="1">0</definedName>
    <definedName name="_AtRisk_SimSetting_ReportOptionCustomItemLegendType05" hidden="1">0</definedName>
    <definedName name="_AtRisk_SimSetting_ReportOptionCustomItemLegendType06" hidden="1">0</definedName>
    <definedName name="_AtRisk_SimSetting_ReportOptionCustomItemsCount" hidden="1">6</definedName>
    <definedName name="_AtRisk_SimSetting_ReportOptionCustomItemSensitivityFormat01" hidden="1">1</definedName>
    <definedName name="_AtRisk_SimSetting_ReportOptionCustomItemSensitivityFormat02" hidden="1">1</definedName>
    <definedName name="_AtRisk_SimSetting_ReportOptionCustomItemSensitivityFormat03" hidden="1">1</definedName>
    <definedName name="_AtRisk_SimSetting_ReportOptionCustomItemSensitivityFormat04" hidden="1">1</definedName>
    <definedName name="_AtRisk_SimSetting_ReportOptionCustomItemSensitivityFormat05" hidden="1">1</definedName>
    <definedName name="_AtRisk_SimSetting_ReportOptionCustomItemSensitivityFormat06" hidden="1">1</definedName>
    <definedName name="_AtRisk_SimSetting_ReportOptionCustomItemSummaryGraphType01" hidden="1">0</definedName>
    <definedName name="_AtRisk_SimSetting_ReportOptionCustomItemSummaryGraphType02" hidden="1">0</definedName>
    <definedName name="_AtRisk_SimSetting_ReportOptionCustomItemSummaryGraphType03" hidden="1">0</definedName>
    <definedName name="_AtRisk_SimSetting_ReportOptionCustomItemSummaryGraphType04" hidden="1">0</definedName>
    <definedName name="_AtRisk_SimSetting_ReportOptionCustomItemSummaryGraphType05" hidden="1">0</definedName>
    <definedName name="_AtRisk_SimSetting_ReportOptionCustomItemSummaryGraphType06" hidden="1">0</definedName>
    <definedName name="_AtRisk_SimSetting_ReportOptionDataMode" hidden="1">1</definedName>
    <definedName name="_AtRisk_SimSetting_ReportOptionReportMultiSimType" hidden="1">1</definedName>
    <definedName name="_AtRisk_SimSetting_ReportOptionReportPlacement" hidden="1">1</definedName>
    <definedName name="_AtRisk_SimSetting_ReportOptionReportSelection" hidden="1">15</definedName>
    <definedName name="_AtRisk_SimSetting_ReportOptionReportsFileType" hidden="1">1</definedName>
    <definedName name="_AtRisk_SimSetting_ReportOptionSelectiveQR" hidden="1">FALSE</definedName>
    <definedName name="_AtRisk_SimSetting_ReportsList" hidden="1">15</definedName>
    <definedName name="_AtRisk_SimSetting_ShowSimulationProgressWindow" hidden="1">TRUE</definedName>
    <definedName name="_AtRisk_SimSetting_SimNameCount" hidden="1">0</definedName>
    <definedName name="_AtRisk_SimSetting_SmartSensitivityAnalysisEnabled" hidden="1">TRUE</definedName>
    <definedName name="_AtRisk_SimSetting_StatisticFunctionUpdating" hidden="1">1</definedName>
    <definedName name="_AtRisk_SimSetting_StdRecalcActiveSimulationNumber" hidden="1">1</definedName>
    <definedName name="_AtRisk_SimSetting_StdRecalcBehavior" hidden="1">0</definedName>
    <definedName name="_AtRisk_SimSetting_StdRecalcWithoutRiskStatic" hidden="1">0</definedName>
    <definedName name="_AtRisk_SimSetting_StdRecalcWithoutRiskStaticPercentile" hidden="1">0.5</definedName>
    <definedName name="_xlnm._FilterDatabase" localSheetId="3" hidden="1">Illustration!$B$2:$L$11</definedName>
    <definedName name="_xlnm._FilterDatabase" localSheetId="8" hidden="1">'NAICS Codes'!$A$1:$C$50</definedName>
    <definedName name="_xlnm._FilterDatabase" localSheetId="7" hidden="1">Products!$A$1:$D$100</definedName>
    <definedName name="_xlnm._FilterDatabase" localSheetId="1" hidden="1">ReadMe!$B$2:$C$12</definedName>
    <definedName name="_xlnm._FilterDatabase" localSheetId="5" hidden="1">'Release Calcs'!$B$2:$F$8</definedName>
    <definedName name="_xlnm._FilterDatabase" localSheetId="4" hidden="1">'Release Parameters'!$B$2:$E$222</definedName>
    <definedName name="_xlnm._FilterDatabase" localSheetId="6" hidden="1">'Release Results'!$A$1:$E$43</definedName>
    <definedName name="_xlnm._FilterDatabase" localSheetId="2" hidden="1">'Release Summary'!$A$1:$H$10</definedName>
    <definedName name="AER">#REF!</definedName>
    <definedName name="Air_speed">'[1]Release Parameters'!$L$8</definedName>
    <definedName name="Air_speed_cm_per_s">#REF!</definedName>
    <definedName name="Air_speed_ft_per_hr">#REF!</definedName>
    <definedName name="Amt_degreaser_app">'Release Parameters'!$D$8</definedName>
    <definedName name="Amt_job">#REF!</definedName>
    <definedName name="Amt_tDCE">'Release Calcs'!$E$5</definedName>
    <definedName name="Amt_tDCE_app">'Release Parameters'!$D$6</definedName>
    <definedName name="AT">#REF!</definedName>
    <definedName name="AT_50th_non_cancer">#REF!</definedName>
    <definedName name="AT_50th_non_cancer_DC">#REF!</definedName>
    <definedName name="AT_95th_non_cancer">#REF!</definedName>
    <definedName name="AT_95th_non_cancer_DC">#REF!</definedName>
    <definedName name="AT_AC" localSheetId="0">#REF!</definedName>
    <definedName name="AT_AC">'[2]List Values'!$K$46</definedName>
    <definedName name="AT_AC_DC">#REF!</definedName>
    <definedName name="AT_acute">#REF!</definedName>
    <definedName name="AT_ADC_high" localSheetId="0">#REF!</definedName>
    <definedName name="AT_ADC_high">'[2]List Values'!$K$37</definedName>
    <definedName name="AT_ADC_I">'[2]List Values'!$K$43</definedName>
    <definedName name="AT_ADC_mid" localSheetId="0">#REF!</definedName>
    <definedName name="AT_ADC_mid">'[2]List Values'!$K$36</definedName>
    <definedName name="AT_cancer">#REF!</definedName>
    <definedName name="AT_cancer_DC">#REF!</definedName>
    <definedName name="AT_chronic_cancer">#REF!</definedName>
    <definedName name="AT_chronic_nc">#REF!</definedName>
    <definedName name="AT_LADC" localSheetId="0">#REF!</definedName>
    <definedName name="AT_LADC">'[2]List Values'!$K$38</definedName>
    <definedName name="AWD">#REF!</definedName>
    <definedName name="AWD_DC_50th">#REF!</definedName>
    <definedName name="AWD_DC_95th">#REF!</definedName>
    <definedName name="Breathing_Ratio">'[2]List Values'!$K$42</definedName>
    <definedName name="CASRN">#REF!</definedName>
    <definedName name="CF">'[3]Release Parameters'!$D$25</definedName>
    <definedName name="Cff_mass">#REF!</definedName>
    <definedName name="Cff_ppm">#REF!</definedName>
    <definedName name="cm_per_m">#REF!</definedName>
    <definedName name="Cnf_mass">#REF!</definedName>
    <definedName name="CNF_o">#REF!</definedName>
    <definedName name="Cnf_ppm">#REF!</definedName>
    <definedName name="D_container_lab_analysis">'[4]Release Parameters'!$L$13</definedName>
    <definedName name="D_container_opening">'[1]Release Parameters'!$D$25</definedName>
    <definedName name="D_contcleaning">'[5]Release Parameters'!$D$22</definedName>
    <definedName name="D_equipment">'[1]Release Parameters'!$D$24</definedName>
    <definedName name="Daily_air">'[5]Release Calcs'!$E$17</definedName>
    <definedName name="Daily_water">'[5]Release Calcs'!$E$18</definedName>
    <definedName name="ED">#REF!</definedName>
    <definedName name="ED_24">'[2]List Values'!$K$30</definedName>
    <definedName name="ED_8">'[2]List Values'!$K$29</definedName>
    <definedName name="ED_AC">#REF!</definedName>
    <definedName name="ED_AC_DC">#REF!</definedName>
    <definedName name="ED_acute">#REF!</definedName>
    <definedName name="ED_chronic" localSheetId="0">#REF!</definedName>
    <definedName name="ED_chronic">#REF!</definedName>
    <definedName name="ED_chronic_DC">#REF!</definedName>
    <definedName name="EF">#REF!</definedName>
    <definedName name="EF_C">'[2]List Values'!$K$32</definedName>
    <definedName name="EF_chronic">#REF!</definedName>
    <definedName name="EF_I">'[2]List Values'!$K$44</definedName>
    <definedName name="EG">#REF!</definedName>
    <definedName name="F_container_disp">'[3]Release Parameters'!$D$20</definedName>
    <definedName name="F_container_residue">'[1]Release Parameters'!$L$6</definedName>
    <definedName name="F_contloss">'[5]Release Parameters'!$L$6</definedName>
    <definedName name="F_equipment_cleaning">'[1]Release Parameters'!$D$28</definedName>
    <definedName name="F_loss_equip">'[4]Release Parameters'!$D$26</definedName>
    <definedName name="F_loss_small_cont">'[4]Release Parameters'!$L$6</definedName>
    <definedName name="F_product">'[3]Release Parameters'!$D$39</definedName>
    <definedName name="F_saturation">'[3]Release Parameters'!$L$7</definedName>
    <definedName name="F_tDCE_3M">'Release Parameters'!$D$7</definedName>
    <definedName name="F_trans_formulation">'Release Parameters'!$D$22</definedName>
    <definedName name="F_Trans12DCE">'[5]Release Parameters'!$D$18</definedName>
    <definedName name="F_Trans12DCEprod">'[1]Release Parameters'!$D$46</definedName>
    <definedName name="F_vapor_pressure">'[1]Release Parameters'!$D$27</definedName>
    <definedName name="FSA">#REF!</definedName>
    <definedName name="Fsat_unload">'[1]Release Parameters'!$L$9</definedName>
    <definedName name="ft_per_cm">#REF!</definedName>
    <definedName name="ft_per_m">#REF!</definedName>
    <definedName name="g_per_kg">#REF!</definedName>
    <definedName name="g_per_oz">#REF!</definedName>
    <definedName name="Hours_year">#REF!</definedName>
    <definedName name="Job_hrs">#REF!</definedName>
    <definedName name="Jobs_shift">#REF!</definedName>
    <definedName name="Jobs_site_year">#REF!</definedName>
    <definedName name="L_per_gal">'[3]Release Parameters'!$D$38</definedName>
    <definedName name="L_per_m3">'[4]Release Parameters'!$D$40</definedName>
    <definedName name="lambda1">#REF!</definedName>
    <definedName name="lambda2">#REF!</definedName>
    <definedName name="lbs_per_kg">'[5]Release Parameters'!$D$28</definedName>
    <definedName name="LF_air">'[3]Release Parameters'!$L$6</definedName>
    <definedName name="LT">'[2]List Values'!$K$35</definedName>
    <definedName name="LT_chronic_cancer">#REF!</definedName>
    <definedName name="LT_chronic_nc">#REF!</definedName>
    <definedName name="m3_per_gal">'[5]Release Parameters'!$D$30</definedName>
    <definedName name="MC_On_Off">'[5]Release Parameters'!$P$6:$P$7</definedName>
    <definedName name="mg_per_g">#REF!</definedName>
    <definedName name="min_per_hr">#REF!</definedName>
    <definedName name="mL_per_L">'[4]Release Parameters'!$D$39</definedName>
    <definedName name="MW">#REF!</definedName>
    <definedName name="MW_Trans12DCE">'[3]Release Parameters'!$D$19</definedName>
    <definedName name="N_apps_high">#REF!</definedName>
    <definedName name="N_apps_job">#REF!</definedName>
    <definedName name="N_apps_low">#REF!</definedName>
    <definedName name="N_brakes_high">#REF!</definedName>
    <definedName name="N_brakes_low">#REF!</definedName>
    <definedName name="N_bt_site_day">'[1]Release Parameters'!$D$34</definedName>
    <definedName name="N_bt_site_yr">'[1]Release Calcs'!$E$16</definedName>
    <definedName name="N_cont_unload_yr">'[1]Release Calcs'!$E$12</definedName>
    <definedName name="N_container_unload_site_day">'[3]Release Calcs'!$E$7</definedName>
    <definedName name="N_container_unload_site_yr">'[3]Release Calcs'!$E$8</definedName>
    <definedName name="N_form_cont_empty_site_yr">'[1]Release Calcs'!$E$16</definedName>
    <definedName name="N_sites">'[3]Release Calcs'!$E$6</definedName>
    <definedName name="Nform_cont_empty_site_day">'[1]Release Calcs'!$E$17</definedName>
    <definedName name="Ns">'[5]Release Parameters'!$D$15</definedName>
    <definedName name="OD">#REF!</definedName>
    <definedName name="OH_sampling">'[4]Release Parameters'!$D$28</definedName>
    <definedName name="OHbatch">'[1]Release Parameters'!$D$31</definedName>
    <definedName name="OHequip">'[4]Release Parameters'!$D$27</definedName>
    <definedName name="OHequipment">'[1]Release Calcs'!$E$8</definedName>
    <definedName name="OHpW">#REF!</definedName>
    <definedName name="OPdays_recalc">'[1]Release Calcs'!$E$7</definedName>
    <definedName name="P">#REF!</definedName>
    <definedName name="P_torr">'[3]Release Parameters'!$D$15</definedName>
    <definedName name="Pal_Workbook_GUID" localSheetId="0" hidden="1">"SK39RLEDQA2L46YW8H5SUKN3"</definedName>
    <definedName name="Pal_Workbook_GUID" hidden="1">"UP7RSTEVV198UJWXJLZRAPJL"</definedName>
    <definedName name="Pressure_atm">'[1]Release Parameters'!$D$18</definedName>
    <definedName name="Pressure_torr">'[1]Release Parameters'!$D$17</definedName>
    <definedName name="PV">'[3]Release Parameters'!$D$13</definedName>
    <definedName name="Q_app_bt">'[1]Release Calcs'!$E$14</definedName>
    <definedName name="Q_app_site_yr">'[1]Release Parameters'!$L$11</definedName>
    <definedName name="Q_chem_site_day">'[3]Release Calcs'!$E$5</definedName>
    <definedName name="Q_chem_site_yr">'[3]Release Parameters'!$L$8</definedName>
    <definedName name="Q_cont">'[1]Release Parameters'!$D$15</definedName>
    <definedName name="Q_cont_empty">'[1]Release Calcs'!$E$13</definedName>
    <definedName name="Q_FF">#REF!</definedName>
    <definedName name="Q_NF">#REF!</definedName>
    <definedName name="Q_site_yr">'Release Calcs'!$E$6</definedName>
    <definedName name="Q_stock_site_day">'[4]Release Parameters'!$L$11</definedName>
    <definedName name="Qchem_site_day_recalc">'[1]Release Calcs'!$E$10</definedName>
    <definedName name="Qchem_site_yr_recalc">'[1]Release Calcs'!$E$11</definedName>
    <definedName name="R_">#REF!</definedName>
    <definedName name="R_atm">'[3]Release Parameters'!$D$17</definedName>
    <definedName name="R_Ltorr_molK">'[1]Release Parameters'!$D$19</definedName>
    <definedName name="R_NF">#REF!</definedName>
    <definedName name="r_prod">'[4]Release Parameters'!$D$42</definedName>
    <definedName name="r_Trans12DCE">'[5]Release Parameters'!$D$24</definedName>
    <definedName name="Rate_fill">'[3]Release Parameters'!$D$23</definedName>
    <definedName name="Rate_fill_container">'[1]Release Parameters'!$D$22</definedName>
    <definedName name="Rate_filldrum">'[5]Release Parameters'!$D$20</definedName>
    <definedName name="Rate_fillsmallcont">'[4]Release Parameters'!$D$25</definedName>
    <definedName name="RD">'[5]Release Calcs'!$E$6</definedName>
    <definedName name="RD_RP1">'[5]Release Calcs'!$E$11</definedName>
    <definedName name="RD_RP3">'[5]Release Calcs'!$E$12</definedName>
    <definedName name="RD_RP4">'[5]Release Calcs'!$E$13</definedName>
    <definedName name="RD_RP5">'[5]Release Calcs'!$E$14</definedName>
    <definedName name="Release_Day_Air">'[3]Release Calcs'!$E$19</definedName>
    <definedName name="Release_Day_Inc">'[3]Release Calcs'!$E$23</definedName>
    <definedName name="Release_Day_RP1">'[3]Release Calcs'!$E$9</definedName>
    <definedName name="Release_Day_RP2">'[3]Release Calcs'!$E$11</definedName>
    <definedName name="Release_Day_RP3">'[3]Release Calcs'!$E$13</definedName>
    <definedName name="Release_Day_RP4">'[3]Release Calcs'!$E$15</definedName>
    <definedName name="Release_Day_RP5">'[3]Release Calcs'!$E$17</definedName>
    <definedName name="Release_Day_RP6">'[4]Release Calcs'!$E$20</definedName>
    <definedName name="Release_Day_RP7">'[1]Release Calcs'!$E$28</definedName>
    <definedName name="Release_Day_RP8">'[4]Release Calcs'!$E$24</definedName>
    <definedName name="Release_Day_Wat_Inc_Lan">'[3]Release Calcs'!$E$21</definedName>
    <definedName name="Release_Day_Water">'[3]Release Calcs'!$E$25</definedName>
    <definedName name="Release_Year_Air">'[3]Release Calcs'!$E$20</definedName>
    <definedName name="Release_Year_Inc">'[3]Release Calcs'!$E$24</definedName>
    <definedName name="Release_Year_RP1">'[3]Release Calcs'!$E$10</definedName>
    <definedName name="Release_Year_RP2">'[3]Release Calcs'!$E$12</definedName>
    <definedName name="Release_Year_RP3">'[3]Release Calcs'!$E$14</definedName>
    <definedName name="Release_Year_RP4">'[3]Release Calcs'!$E$16</definedName>
    <definedName name="Release_Year_RP5">'[3]Release Calcs'!$E$18</definedName>
    <definedName name="Release_Year_RP6">'[4]Release Calcs'!$E$21</definedName>
    <definedName name="Release_Year_RP7">'[1]Release Calcs'!$E$29</definedName>
    <definedName name="Release_Year_RP8">'[4]Release Calcs'!$E$25</definedName>
    <definedName name="Release_Year_Wat_Inc_Lan">'[3]Release Calcs'!$E$22</definedName>
    <definedName name="Release_Year_Water">'[3]Release Calcs'!$E$26</definedName>
    <definedName name="RHO">'[3]Release Parameters'!$D$40</definedName>
    <definedName name="RHO_formulation">'[1]Release Parameters'!$D$33</definedName>
    <definedName name="RiskAfterRecalcMacro" hidden="1">""</definedName>
    <definedName name="RiskAfterSimMacro" hidden="1">""</definedName>
    <definedName name="RiskBeforeRecalcMacro" hidden="1">""</definedName>
    <definedName name="RiskBeforeSimMacro" hidden="1">""</definedName>
    <definedName name="RiskCollectDistributionSamples" hidden="1">2</definedName>
    <definedName name="RiskFixedSeed" hidden="1">1</definedName>
    <definedName name="RiskHasSettings" hidden="1">8</definedName>
    <definedName name="RiskMinimizeOnStart" hidden="1">FALSE</definedName>
    <definedName name="RiskMonitorConvergence" hidden="1">FALSE</definedName>
    <definedName name="RiskMultipleCPUSupportEnabled" localSheetId="0" hidden="1">TRUE</definedName>
    <definedName name="RiskMultipleCPUSupportEnabled" hidden="1">FALSE</definedName>
    <definedName name="RiskNumIterations" hidden="1">100000</definedName>
    <definedName name="RiskNumSimulations" hidden="1">1</definedName>
    <definedName name="RiskPauseOnError" hidden="1">FALSE</definedName>
    <definedName name="RiskRunAfterRecalcMacro" hidden="1">FALSE</definedName>
    <definedName name="RiskRunAfterSimMacro" hidden="1">FALSE</definedName>
    <definedName name="RiskRunBeforeRecalcMacro" hidden="1">FALSE</definedName>
    <definedName name="RiskRunBeforeSimMacro" hidden="1">FALSE</definedName>
    <definedName name="RiskSamplingType" hidden="1">3</definedName>
    <definedName name="RiskSimulationResultsExternalFilePath" hidden="1">"C:\Users\ERGUSER\OneDrive - Eastern Research Group\Documents\_ExChems\Chlorinated Solvents\tDCE\Monte Carlo Simulations\Aerosol Degreasing\Trans-1,2-DCE_Aerosol Degreasing_Monte Carlo_2026.01.29.RSK5"</definedName>
    <definedName name="RiskSimulationResultsStorageLocation" hidden="1">"3"</definedName>
    <definedName name="RiskStandardRecalc" hidden="1">1</definedName>
    <definedName name="RiskUpdateDisplay" hidden="1">FALSE</definedName>
    <definedName name="RiskUseDifferentSeedForEachSim" hidden="1">FALSE</definedName>
    <definedName name="RiskUseFixedSeed" hidden="1">FALSE</definedName>
    <definedName name="RiskUseMultipleCPUs" localSheetId="0" hidden="1">TRUE</definedName>
    <definedName name="RiskUseMultipleCPUs" hidden="1">FALSE</definedName>
    <definedName name="RPD_RP1">'Release Calcs'!$E$8</definedName>
    <definedName name="RPY_RP1">'Release Calcs'!$E$7</definedName>
    <definedName name="RY_RP1">'[5]Release Calcs'!$E$7</definedName>
    <definedName name="RY_RP3">'[5]Release Calcs'!$E$8</definedName>
    <definedName name="RY_RP4">'[5]Release Calcs'!$E$9</definedName>
    <definedName name="RY_RP5">'[5]Release Calcs'!$E$10</definedName>
    <definedName name="s_per_hr">#REF!</definedName>
    <definedName name="T">#REF!</definedName>
    <definedName name="t_1">#REF!</definedName>
    <definedName name="t_2">#REF!</definedName>
    <definedName name="t_avg">#REF!</definedName>
    <definedName name="t_int">#REF!</definedName>
    <definedName name="TEMP">'[3]Release Parameters'!$D$14</definedName>
    <definedName name="TIME_operating_days">'[3]Release Parameters'!$D$21</definedName>
    <definedName name="Total_air">'[5]Release Calcs'!$E$15</definedName>
    <definedName name="Total_water">'[5]Release Calcs'!$E$16</definedName>
    <definedName name="V_cont_empty">'[1]Release Parameters'!$D$32</definedName>
    <definedName name="V_container">'[3]Release Parameters'!$D$22</definedName>
    <definedName name="V_ff">#REF!</definedName>
    <definedName name="V_importcont">'[5]Release Parameters'!$L$9</definedName>
    <definedName name="V_NF">#REF!</definedName>
    <definedName name="V_smallcont">'[5]Release Parameters'!$L$10</definedName>
    <definedName name="VP">'[3]Release Parameters'!$D$18</definedName>
    <definedName name="VP_torr">'[1]Release Parameters'!$D$20</definedName>
    <definedName name="VP_Trans12DCE">'[5]Release Parameters'!$D$23</definedName>
    <definedName name="Vwastewater">'[3]Release Parameters'!$L$9</definedName>
    <definedName name="Weeks_year">#REF!</definedName>
    <definedName name="what">#REF!</definedName>
    <definedName name="WSchem">'[3]Release Parameters'!$D$26</definedName>
    <definedName name="WY_50th">#REF!</definedName>
    <definedName name="WY_50th_DC">#REF!</definedName>
    <definedName name="WY_95th">#REF!</definedName>
    <definedName name="WY_95th_DC">#REF!</definedName>
    <definedName name="WY_chronic">#REF!</definedName>
    <definedName name="WY_high" localSheetId="0">#REF!</definedName>
    <definedName name="WY_high">'[2]List Values'!$K$34</definedName>
    <definedName name="WY_mid" localSheetId="0">#REF!</definedName>
    <definedName name="WY_mid">'[2]List Values'!$K$33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0" i="15" l="1"/>
  <c r="D39" i="9"/>
  <c r="D40" i="9"/>
  <c r="D41" i="9"/>
  <c r="D42" i="9"/>
  <c r="D43" i="9"/>
  <c r="D44" i="9"/>
  <c r="D45" i="9"/>
  <c r="D46" i="9"/>
  <c r="D47" i="9"/>
  <c r="D48" i="9"/>
  <c r="D49" i="9"/>
  <c r="D50" i="9"/>
  <c r="D51" i="9"/>
  <c r="D52" i="9"/>
  <c r="D53" i="9"/>
  <c r="D54" i="9"/>
  <c r="D55" i="9"/>
  <c r="D56" i="9"/>
  <c r="D57" i="9"/>
  <c r="D58" i="9"/>
  <c r="D59" i="9"/>
  <c r="D60" i="9"/>
  <c r="D61" i="9"/>
  <c r="D62" i="9"/>
  <c r="D63" i="9"/>
  <c r="D64" i="9"/>
  <c r="D65" i="9"/>
  <c r="D66" i="9"/>
  <c r="D67" i="9"/>
  <c r="D68" i="9"/>
  <c r="D69" i="9"/>
  <c r="D70" i="9"/>
  <c r="D71" i="9"/>
  <c r="D72" i="9"/>
  <c r="D73" i="9"/>
  <c r="D74" i="9"/>
  <c r="D75" i="9"/>
  <c r="D76" i="9"/>
  <c r="D77" i="9"/>
  <c r="D78" i="9"/>
  <c r="D79" i="9"/>
  <c r="D80" i="9"/>
  <c r="D81" i="9"/>
  <c r="D82" i="9"/>
  <c r="D83" i="9"/>
  <c r="D84" i="9"/>
  <c r="D85" i="9"/>
  <c r="D86" i="9"/>
  <c r="D87" i="9"/>
  <c r="D88" i="9"/>
  <c r="D89" i="9"/>
  <c r="D90" i="9"/>
  <c r="D91" i="9"/>
  <c r="D92" i="9"/>
  <c r="D93" i="9"/>
  <c r="D94" i="9"/>
  <c r="D95" i="9"/>
  <c r="D96" i="9"/>
  <c r="D97" i="9"/>
  <c r="D98" i="9"/>
  <c r="D99" i="9"/>
  <c r="D100" i="9"/>
  <c r="D101" i="9"/>
  <c r="D102" i="9"/>
  <c r="D103" i="9"/>
  <c r="D104" i="9"/>
  <c r="D105" i="9"/>
  <c r="D106" i="9"/>
  <c r="D107" i="9"/>
  <c r="D108" i="9"/>
  <c r="D109" i="9"/>
  <c r="D110" i="9"/>
  <c r="D111" i="9"/>
  <c r="D112" i="9"/>
  <c r="D113" i="9"/>
  <c r="D114" i="9"/>
  <c r="D115" i="9"/>
  <c r="D116" i="9"/>
  <c r="D117" i="9"/>
  <c r="D118" i="9"/>
  <c r="D119" i="9"/>
  <c r="D120" i="9"/>
  <c r="D121" i="9"/>
  <c r="D122" i="9"/>
  <c r="D25" i="9"/>
  <c r="D26" i="9"/>
  <c r="D27" i="9"/>
  <c r="D28" i="9"/>
  <c r="D29" i="9"/>
  <c r="D30" i="9"/>
  <c r="D31" i="9"/>
  <c r="D32" i="9"/>
  <c r="D33" i="9"/>
  <c r="D34" i="9"/>
  <c r="D35" i="9"/>
  <c r="D36" i="9"/>
  <c r="D37" i="9"/>
  <c r="D38" i="9"/>
  <c r="D24" i="9"/>
  <c r="D8" i="9"/>
  <c r="B5" i="10"/>
  <c r="D18" i="9"/>
  <c r="D19" i="9"/>
  <c r="E222" i="9"/>
  <c r="E193" i="9"/>
  <c r="E138" i="9"/>
  <c r="E181" i="9"/>
  <c r="E197" i="9"/>
  <c r="E217" i="9"/>
  <c r="E144" i="9"/>
  <c r="E161" i="9"/>
  <c r="E124" i="9"/>
  <c r="E177" i="9"/>
  <c r="E199" i="9"/>
  <c r="E173" i="9"/>
  <c r="E185" i="9"/>
  <c r="E207" i="9"/>
  <c r="E139" i="9"/>
  <c r="E156" i="9"/>
  <c r="E127" i="9"/>
  <c r="E154" i="9"/>
  <c r="E142" i="9"/>
  <c r="E215" i="9"/>
  <c r="E141" i="9"/>
  <c r="E194" i="9"/>
  <c r="E143" i="9"/>
  <c r="E145" i="9"/>
  <c r="E167" i="9"/>
  <c r="E162" i="9"/>
  <c r="E163" i="9"/>
  <c r="E189" i="9"/>
  <c r="E126" i="9"/>
  <c r="E208" i="9"/>
  <c r="E221" i="9"/>
  <c r="E131" i="9"/>
  <c r="E203" i="9"/>
  <c r="E146" i="9"/>
  <c r="E195" i="9"/>
  <c r="E152" i="9"/>
  <c r="E191" i="9"/>
  <c r="E209" i="9"/>
  <c r="E182" i="9"/>
  <c r="E179" i="9"/>
  <c r="E171" i="9"/>
  <c r="E186" i="9"/>
  <c r="E187" i="9"/>
  <c r="E130" i="9"/>
  <c r="E184" i="9"/>
  <c r="E212" i="9"/>
  <c r="E165" i="9"/>
  <c r="E24" i="9" a="1"/>
  <c r="E159" i="9"/>
  <c r="E166" i="9"/>
  <c r="E135" i="9"/>
  <c r="E137" i="9"/>
  <c r="E155" i="9"/>
  <c r="E168" i="9"/>
  <c r="E188" i="9"/>
  <c r="E172" i="9"/>
  <c r="E149" i="9"/>
  <c r="E170" i="9"/>
  <c r="E132" i="9"/>
  <c r="E178" i="9"/>
  <c r="E147" i="9"/>
  <c r="E140" i="9"/>
  <c r="E200" i="9"/>
  <c r="E214" i="9"/>
  <c r="E164" i="9"/>
  <c r="E213" i="9"/>
  <c r="E202" i="9"/>
  <c r="E175" i="9"/>
  <c r="E150" i="9"/>
  <c r="E201" i="9"/>
  <c r="E219" i="9"/>
  <c r="E216" i="9"/>
  <c r="E183" i="9"/>
  <c r="E190" i="9"/>
  <c r="E180" i="9"/>
  <c r="E205" i="9"/>
  <c r="E196" i="9"/>
  <c r="E176" i="9"/>
  <c r="E158" i="9"/>
  <c r="E204" i="9"/>
  <c r="E128" i="9"/>
  <c r="E151" i="9"/>
  <c r="E211" i="9"/>
  <c r="E160" i="9"/>
  <c r="E174" i="9"/>
  <c r="E134" i="9"/>
  <c r="E169" i="9"/>
  <c r="E220" i="9"/>
  <c r="E192" i="9"/>
  <c r="E210" i="9"/>
  <c r="E157" i="9"/>
  <c r="E136" i="9"/>
  <c r="E133" i="9"/>
  <c r="E198" i="9"/>
  <c r="E148" i="9"/>
  <c r="E206" i="9"/>
  <c r="E129" i="9"/>
  <c r="E125" i="9"/>
  <c r="E153" i="9"/>
  <c r="E218" i="9"/>
  <c r="E24" i="9" l="1"/>
  <c r="D22" i="9" s="1"/>
  <c r="D12" i="9" l="1"/>
  <c r="E5" i="11"/>
  <c r="D21" i="9" l="1"/>
  <c r="E6" i="11"/>
  <c r="E7" i="11" l="1"/>
  <c r="B10" i="10" a="1"/>
  <c r="B11" i="10" a="1"/>
  <c r="B15" i="10" a="1"/>
  <c r="B16" i="10" a="1"/>
  <c r="B12" i="10" a="1"/>
  <c r="B14" i="10" a="1"/>
  <c r="B13" i="10" a="1"/>
  <c r="B13" i="10" l="1"/>
  <c r="B10" i="10"/>
  <c r="B14" i="10"/>
  <c r="B16" i="10"/>
  <c r="B12" i="10"/>
  <c r="B11" i="10"/>
  <c r="B15" i="10"/>
  <c r="E8" i="11"/>
  <c r="B23" i="10" a="1"/>
  <c r="B19" i="10" a="1"/>
  <c r="B24" i="10" a="1"/>
  <c r="B25" i="10" a="1"/>
  <c r="B20" i="10" a="1"/>
  <c r="B22" i="10" a="1"/>
  <c r="B21" i="10" a="1"/>
  <c r="B21" i="10" l="1"/>
  <c r="B25" i="10"/>
  <c r="B22" i="10"/>
  <c r="B23" i="10"/>
  <c r="B19" i="10"/>
  <c r="B20" i="10"/>
  <c r="B24" i="10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<sst xmlns="http://schemas.openxmlformats.org/spreadsheetml/2006/main" count="326" uniqueCount="299">
  <si>
    <t>PUBLIC RELEASE DRAFT</t>
  </si>
  <si>
    <t>Instructions for Using this Spreadsheet</t>
  </si>
  <si>
    <t>Table of Contents</t>
  </si>
  <si>
    <t>Worksheet</t>
  </si>
  <si>
    <t>Description</t>
  </si>
  <si>
    <t>Release Summary</t>
  </si>
  <si>
    <t xml:space="preserve">Provides a summary of the modeled release estimates for aerosol degreasing. </t>
  </si>
  <si>
    <t>Illustration</t>
  </si>
  <si>
    <t>Provides an illustration of the modeled aerosol degreasing occupational scenario. This worksheet is provided as background to the user.</t>
  </si>
  <si>
    <t>Release Parameters</t>
  </si>
  <si>
    <t>A list of parameters for the exposure calculations. Monte Carlo formulas on this worksheet are based on the Monte Carlo simulator @Risk. Certain cells will appear with the "#NAME?" error indicator if a user does not have the program @Risk. The user must not alter this worksheet.</t>
  </si>
  <si>
    <t>Release Calcs</t>
  </si>
  <si>
    <t>Performs the release calculations. This worksheet contains @Risk formulas to capture results during a Monte Carlo simulation. Certain cells will appear with the "#NAME?" error indicator if a user does not have the program @Risk. The user must not alter this worksheet.</t>
  </si>
  <si>
    <t>Release Results</t>
  </si>
  <si>
    <t>Provides the release results from the Monte Carlo simulation. The user must not alter this worksheet.</t>
  </si>
  <si>
    <t>NAICS Codes</t>
  </si>
  <si>
    <t xml:space="preserve">Provides full list of NAICS codes, descriptions, and establishments associated with this OES. </t>
  </si>
  <si>
    <t>Release Summary - 50th and 95th Percentile estimates</t>
  </si>
  <si>
    <r>
      <rPr>
        <b/>
        <sz val="11"/>
        <color theme="1"/>
        <rFont val="Calibri"/>
        <family val="2"/>
        <scheme val="minor"/>
      </rPr>
      <t xml:space="preserve">NAICS Codes for this OES: </t>
    </r>
    <r>
      <rPr>
        <sz val="11"/>
        <color theme="1"/>
        <rFont val="Calibri"/>
        <family val="2"/>
        <scheme val="minor"/>
      </rPr>
      <t>334111, 334112, 334118, 334412, 334413, 334416, 334417, 334418, 334419, 335210, 335220, 335910, 335921, 335929, 335931, 335932, 335991, 335999, 336110, 336120, 336211, 336212, 336213, 336214, 336310, 336320, 336330, 36340, 336350, 336360, 336370, 336390, 336411	, 336412, 336413, 336414, 336415, 336419, 336611, 336612, 336991, 336992, 336999, 811111, 332510, 332912, 334511, and 334519</t>
    </r>
  </si>
  <si>
    <r>
      <t xml:space="preserve">Estimated Number of Facilities: </t>
    </r>
    <r>
      <rPr>
        <sz val="11"/>
        <color theme="1"/>
        <rFont val="Calibri"/>
        <family val="2"/>
        <scheme val="minor"/>
      </rPr>
      <t xml:space="preserve">1 (what-if scenario) 104,220 (BLS Industry Data) </t>
    </r>
    <r>
      <rPr>
        <vertAlign val="superscript"/>
        <sz val="11"/>
        <color theme="1"/>
        <rFont val="Calibri"/>
        <family val="2"/>
        <scheme val="minor"/>
      </rPr>
      <t>a</t>
    </r>
  </si>
  <si>
    <t>Release Source</t>
  </si>
  <si>
    <t>Media of Release</t>
  </si>
  <si>
    <t>Daily Release (kg/site-day)</t>
  </si>
  <si>
    <t>Days per Year</t>
  </si>
  <si>
    <t>Annual Release (kg/site-yr)</t>
  </si>
  <si>
    <t>50th Percentile</t>
  </si>
  <si>
    <t>95th Percentile</t>
  </si>
  <si>
    <t>1. Aerosol Degreasing Spray Losses</t>
  </si>
  <si>
    <t>Fugitive Air</t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</si>
  <si>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 xml:space="preserve"> Note that the number of facilities using trans-1,2-dichloroethylene for aerosol degreasing was not calculated in this model. The facility count based on industry data from BLS for all potential aerosol degreasing sites. See </t>
    </r>
    <r>
      <rPr>
        <i/>
        <sz val="11"/>
        <color theme="1"/>
        <rFont val="Calibri"/>
        <family val="2"/>
        <scheme val="minor"/>
      </rPr>
      <t xml:space="preserve">tDCE - Estimates of Workers and ONUs spreadsheet </t>
    </r>
    <r>
      <rPr>
        <sz val="11"/>
        <color theme="1"/>
        <rFont val="Calibri"/>
        <family val="2"/>
        <scheme val="minor"/>
      </rPr>
      <t xml:space="preserve">for further details on this estimate. </t>
    </r>
  </si>
  <si>
    <t>Illustration of Modeled Aerosol Degreasing Scenario</t>
  </si>
  <si>
    <t>Legend</t>
  </si>
  <si>
    <r>
      <t>C</t>
    </r>
    <r>
      <rPr>
        <vertAlign val="subscript"/>
        <sz val="11"/>
        <color theme="1"/>
        <rFont val="Calibri"/>
        <family val="2"/>
        <scheme val="minor"/>
      </rPr>
      <t>NF</t>
    </r>
  </si>
  <si>
    <t>Instantaneous concentration of tDCE in the near-field</t>
  </si>
  <si>
    <r>
      <t>C</t>
    </r>
    <r>
      <rPr>
        <vertAlign val="subscript"/>
        <sz val="11"/>
        <color theme="1"/>
        <rFont val="Calibri"/>
        <family val="2"/>
        <scheme val="minor"/>
      </rPr>
      <t>FF</t>
    </r>
  </si>
  <si>
    <t>Instantaneous concentration of tDCE in the far-field</t>
  </si>
  <si>
    <r>
      <t>Q</t>
    </r>
    <r>
      <rPr>
        <vertAlign val="subscript"/>
        <sz val="11"/>
        <color theme="1"/>
        <rFont val="Calibri"/>
        <family val="2"/>
        <scheme val="minor"/>
      </rPr>
      <t>NF</t>
    </r>
  </si>
  <si>
    <t>Volumetric ventilation rate of the near-field</t>
  </si>
  <si>
    <r>
      <t>Q</t>
    </r>
    <r>
      <rPr>
        <vertAlign val="subscript"/>
        <sz val="11"/>
        <color theme="1"/>
        <rFont val="Calibri"/>
        <family val="2"/>
        <scheme val="minor"/>
      </rPr>
      <t>FF</t>
    </r>
  </si>
  <si>
    <t>Volumetric ventilation rate of the far-field</t>
  </si>
  <si>
    <r>
      <t>V</t>
    </r>
    <r>
      <rPr>
        <vertAlign val="subscript"/>
        <sz val="11"/>
        <color theme="1"/>
        <rFont val="Calibri"/>
        <family val="2"/>
        <scheme val="minor"/>
      </rPr>
      <t>NF</t>
    </r>
  </si>
  <si>
    <t>Volume of the near-field</t>
  </si>
  <si>
    <r>
      <t>V</t>
    </r>
    <r>
      <rPr>
        <vertAlign val="subscript"/>
        <sz val="11"/>
        <color theme="1"/>
        <rFont val="Calibri"/>
        <family val="2"/>
        <scheme val="minor"/>
      </rPr>
      <t>FF</t>
    </r>
  </si>
  <si>
    <t>Volume of the far-field</t>
  </si>
  <si>
    <t xml:space="preserve">Formulation Type ID </t>
  </si>
  <si>
    <t>Product</t>
  </si>
  <si>
    <t>Concentration (%)</t>
  </si>
  <si>
    <t>Novec Electronic Degreaser</t>
  </si>
  <si>
    <t>Novec Contact Cleaner Plus</t>
  </si>
  <si>
    <t>Novec Contact Cleaner Lubricant</t>
  </si>
  <si>
    <t>Novec Flux Remover</t>
  </si>
  <si>
    <t>PF Precision Cleaner</t>
  </si>
  <si>
    <t xml:space="preserve">Aviation T Force </t>
  </si>
  <si>
    <t>Aviation XT 2000 Precision Cleaner</t>
  </si>
  <si>
    <t>Contact Cleaner 2000 VC Precision Cleaner</t>
  </si>
  <si>
    <t>Contact Cleaner 2000 Precision Cleaner</t>
  </si>
  <si>
    <t>Heavy Duty Degreaser MUO</t>
  </si>
  <si>
    <t>Lectra Force</t>
  </si>
  <si>
    <t>T Force Degreaser MUO Non Flammable</t>
  </si>
  <si>
    <t>T Force Next Generation Degreaser</t>
  </si>
  <si>
    <t>XT 2000 Precision Cleaner</t>
  </si>
  <si>
    <t>LPS Instant Super Degreaser 2.0</t>
  </si>
  <si>
    <t>Ultra Cut 2 Cutting Tool Coolant</t>
  </si>
  <si>
    <t>Heavy Duty Degreaser</t>
  </si>
  <si>
    <t>T-Force® Degreaser</t>
  </si>
  <si>
    <t>Non Flammable Mold Cleaner (A497)</t>
  </si>
  <si>
    <t>Pow-R-Wash CZ</t>
  </si>
  <si>
    <t>Pow-R-Wash Delta</t>
  </si>
  <si>
    <t>A4 All Purpose Flux Remover and Cleaner</t>
  </si>
  <si>
    <t>Blue Shower® G3®</t>
  </si>
  <si>
    <t>G3 Contact Cleaner</t>
  </si>
  <si>
    <t>G3 Flux Remover</t>
  </si>
  <si>
    <t>G3 No-Clean Flux Remover</t>
  </si>
  <si>
    <t>G3 Industrial Maintenance Cleaner</t>
  </si>
  <si>
    <t>Precision-V Flux Remover</t>
  </si>
  <si>
    <t>Aviation Degreaser II</t>
  </si>
  <si>
    <t>PWR-4 Transit Equipment Degreaser</t>
  </si>
  <si>
    <t>Mold Release cold release PTFE liquid</t>
  </si>
  <si>
    <t>Flux-Off Delta</t>
  </si>
  <si>
    <t>Electro-Wash NXO Degreaser</t>
  </si>
  <si>
    <t>Flux-off Heavy Duty</t>
  </si>
  <si>
    <t>Electro-Wash VZ Degreaser</t>
  </si>
  <si>
    <t>Flux-Off VZ</t>
  </si>
  <si>
    <t>Pow-R-Wash VZ</t>
  </si>
  <si>
    <t>Electro-Wash CZ Degreaser</t>
  </si>
  <si>
    <t>Flux-Off CZ</t>
  </si>
  <si>
    <t>Max-Kleen Tri-V</t>
  </si>
  <si>
    <t>Super Degreaser MUO</t>
  </si>
  <si>
    <t>Super Degreaser Plus Degreaser</t>
  </si>
  <si>
    <t>Electrical CRC Electronic Component Cleaner</t>
  </si>
  <si>
    <t>NT Precision Cleaner</t>
  </si>
  <si>
    <t>CE Precision Cleaner</t>
  </si>
  <si>
    <t>Cable Clean Degreaser</t>
  </si>
  <si>
    <t>Cable Clean RD High Voltage Cleaner (Rapid Dry)</t>
  </si>
  <si>
    <t>Cable Clean High Voltage Splice and Termination Cleaner</t>
  </si>
  <si>
    <t>LPS MAX Instant Super Degreaser 2.0</t>
  </si>
  <si>
    <t>LPS MAX NoFlash 2.0</t>
  </si>
  <si>
    <t>Circuit-Safe</t>
  </si>
  <si>
    <t>DYLEK II AEROSOL</t>
  </si>
  <si>
    <t>Drummond™ 3-2-1 Electronic Cleaner</t>
  </si>
  <si>
    <t>Flux Remover and Cleaner</t>
  </si>
  <si>
    <t>Whitmore Manufacturing LLC</t>
  </si>
  <si>
    <t>LPS NoFlash 2.0</t>
  </si>
  <si>
    <t>LPS Electra X 2.0</t>
  </si>
  <si>
    <t>LPS® Electro Contact Cleaner</t>
  </si>
  <si>
    <t>MS-122SE</t>
  </si>
  <si>
    <t>DPMS H0805A LGW Heavy Duty Solvent &amp; Flux Remover</t>
  </si>
  <si>
    <t>MS-124H</t>
  </si>
  <si>
    <t>MS-255 M-255M Surface PrepClean</t>
  </si>
  <si>
    <t>MS-381H MS-381HM MS-381HSP</t>
  </si>
  <si>
    <t xml:space="preserve">MS-530N </t>
  </si>
  <si>
    <t xml:space="preserve">MS-555 </t>
  </si>
  <si>
    <t>MS-560</t>
  </si>
  <si>
    <t>MS-580N DPMS-N0627A-1</t>
  </si>
  <si>
    <t>MS-460 H</t>
  </si>
  <si>
    <t>MS-725 MS-725M</t>
  </si>
  <si>
    <t>LIGHTNING PLUS III</t>
  </si>
  <si>
    <t>Clean &amp; Lube</t>
  </si>
  <si>
    <t>Circuit Wash</t>
  </si>
  <si>
    <t>Force 200 (Aerosol)</t>
  </si>
  <si>
    <t>QC Lube</t>
  </si>
  <si>
    <t>Novec 71D90</t>
  </si>
  <si>
    <t>AG-1D-RH Flaw Finder Cleaner, Aerosol</t>
  </si>
  <si>
    <t>Oxygen Fitting Clenaer AG-OFC</t>
  </si>
  <si>
    <t>Hi Performance Synthetic Lubricant</t>
  </si>
  <si>
    <t>Acid/Base Colormetric Developer</t>
  </si>
  <si>
    <t>Pinpoint Colormetric Developer for Ammonia</t>
  </si>
  <si>
    <t>Pinpoint Ammonia Detecting Spray</t>
  </si>
  <si>
    <t>Flaw-Finder AG-2D-DH Penetrant Developer (Aerosol)</t>
  </si>
  <si>
    <t>Color Change Developer for Hydro 2 (Aerosol)</t>
  </si>
  <si>
    <t>ODP-210 Pinpoint Colormetric Hydrocarbon Detection Paint (Aerosol)</t>
  </si>
  <si>
    <t>Pinpoint Colormetric Developer for Water (Aerosol)</t>
  </si>
  <si>
    <t>Vertrel C-HD</t>
  </si>
  <si>
    <t>TORQ CB III</t>
  </si>
  <si>
    <t>Circ-Kleen Ultra High Performance Contact Cleaner</t>
  </si>
  <si>
    <t>General Purpose Flux Remover</t>
  </si>
  <si>
    <t>Flux Remover C</t>
  </si>
  <si>
    <t>Heavy Duty Degreaser, Aerosol</t>
  </si>
  <si>
    <t>Lead-Free Flux Remover - Powerclean, Aerosol and Bulk</t>
  </si>
  <si>
    <t>SPR - Heavy Duty Flux Remover - Suprclean, Aerosol</t>
  </si>
  <si>
    <t>MS-143HN</t>
  </si>
  <si>
    <t>Electrical Contact Cleaner</t>
  </si>
  <si>
    <t>Pow High Voltage Cable Cleaner and Electric Motor Degreaser</t>
  </si>
  <si>
    <t>Power Cable &amp; Contact Cleaner</t>
  </si>
  <si>
    <t>Nix Stix Mold Release</t>
  </si>
  <si>
    <t>CSM-3</t>
  </si>
  <si>
    <t>Constants and Unit Conversions</t>
  </si>
  <si>
    <t>Symbol</t>
  </si>
  <si>
    <t>Value</t>
  </si>
  <si>
    <t>Unit</t>
  </si>
  <si>
    <t>g/oz</t>
  </si>
  <si>
    <t>—</t>
  </si>
  <si>
    <t>Operating days</t>
  </si>
  <si>
    <t>OD</t>
  </si>
  <si>
    <t>days/yr</t>
  </si>
  <si>
    <t>Parameters from 3M Public Comment</t>
  </si>
  <si>
    <t>Amount Used per 3M Application</t>
  </si>
  <si>
    <r>
      <t>Amt</t>
    </r>
    <r>
      <rPr>
        <vertAlign val="subscript"/>
        <sz val="10"/>
        <color theme="1"/>
        <rFont val="Calibri"/>
        <family val="2"/>
        <scheme val="minor"/>
      </rPr>
      <t>tDCE_app</t>
    </r>
  </si>
  <si>
    <t>g tDCE/application</t>
  </si>
  <si>
    <t>Weight Fraction of trans-1,2-DCE in 3M Formulation</t>
  </si>
  <si>
    <r>
      <t>F</t>
    </r>
    <r>
      <rPr>
        <vertAlign val="subscript"/>
        <sz val="10"/>
        <color theme="1"/>
        <rFont val="Calibri"/>
        <family val="2"/>
        <scheme val="minor"/>
      </rPr>
      <t>trans_3M</t>
    </r>
  </si>
  <si>
    <t>unitless</t>
  </si>
  <si>
    <t>Amount of degreaser used per 3M application</t>
  </si>
  <si>
    <r>
      <t>Amt</t>
    </r>
    <r>
      <rPr>
        <vertAlign val="subscript"/>
        <sz val="10"/>
        <color theme="1"/>
        <rFont val="Calibri"/>
        <family val="2"/>
        <scheme val="minor"/>
      </rPr>
      <t>degreaser_app</t>
    </r>
  </si>
  <si>
    <t>g degreaser/application</t>
  </si>
  <si>
    <t>Brake Servicing Parameters from CARB Data</t>
  </si>
  <si>
    <t>Average Number of Brake Jobs per Site-Year</t>
  </si>
  <si>
    <r>
      <t>Jobs</t>
    </r>
    <r>
      <rPr>
        <vertAlign val="subscript"/>
        <sz val="11"/>
        <color theme="1"/>
        <rFont val="Calibri"/>
        <family val="2"/>
        <scheme val="minor"/>
      </rPr>
      <t>site-year</t>
    </r>
  </si>
  <si>
    <t>job/site-yr</t>
  </si>
  <si>
    <t>Operating Weeks per Year</t>
  </si>
  <si>
    <r>
      <t>Weeks</t>
    </r>
    <r>
      <rPr>
        <vertAlign val="subscript"/>
        <sz val="11"/>
        <color theme="1"/>
        <rFont val="Calibri"/>
        <family val="2"/>
        <scheme val="minor"/>
      </rPr>
      <t>year</t>
    </r>
  </si>
  <si>
    <t>week/yr</t>
  </si>
  <si>
    <t>Average Operating Hours per Year</t>
  </si>
  <si>
    <r>
      <t>Hours</t>
    </r>
    <r>
      <rPr>
        <vertAlign val="subscript"/>
        <sz val="11"/>
        <color theme="1"/>
        <rFont val="Calibri"/>
        <family val="2"/>
        <scheme val="minor"/>
      </rPr>
      <t>year</t>
    </r>
  </si>
  <si>
    <t>hr/yr</t>
  </si>
  <si>
    <t>Brake Job Duration</t>
  </si>
  <si>
    <r>
      <t>Job</t>
    </r>
    <r>
      <rPr>
        <vertAlign val="subscript"/>
        <sz val="11"/>
        <color theme="1"/>
        <rFont val="Calibri"/>
        <family val="2"/>
        <scheme val="minor"/>
      </rPr>
      <t>hrs</t>
    </r>
  </si>
  <si>
    <t>hr/job</t>
  </si>
  <si>
    <t>Number of Degreaser Applications per Brake - Low</t>
  </si>
  <si>
    <r>
      <t>N</t>
    </r>
    <r>
      <rPr>
        <vertAlign val="subscript"/>
        <sz val="11"/>
        <color theme="1"/>
        <rFont val="Calibri"/>
        <family val="2"/>
        <scheme val="minor"/>
      </rPr>
      <t>apps_low</t>
    </r>
  </si>
  <si>
    <t>applications/brake</t>
  </si>
  <si>
    <t>Number of Degreaser Applications per Brake - High</t>
  </si>
  <si>
    <r>
      <t>N</t>
    </r>
    <r>
      <rPr>
        <vertAlign val="subscript"/>
        <sz val="11"/>
        <color theme="1"/>
        <rFont val="Calibri"/>
        <family val="2"/>
        <scheme val="minor"/>
      </rPr>
      <t>apps_high</t>
    </r>
  </si>
  <si>
    <t>Number of Brakes per Job - Low</t>
  </si>
  <si>
    <r>
      <t>N</t>
    </r>
    <r>
      <rPr>
        <vertAlign val="subscript"/>
        <sz val="11"/>
        <color theme="1"/>
        <rFont val="Calibri"/>
        <family val="2"/>
        <scheme val="minor"/>
      </rPr>
      <t>brakes_low</t>
    </r>
  </si>
  <si>
    <t>brakes/job</t>
  </si>
  <si>
    <t>Number of Brakes per Job - High</t>
  </si>
  <si>
    <r>
      <t>N</t>
    </r>
    <r>
      <rPr>
        <vertAlign val="subscript"/>
        <sz val="11"/>
        <color theme="1"/>
        <rFont val="Calibri"/>
        <family val="2"/>
        <scheme val="minor"/>
      </rPr>
      <t>brakes_high</t>
    </r>
  </si>
  <si>
    <t>Number of Degreaser Applications per Job</t>
  </si>
  <si>
    <r>
      <t>N</t>
    </r>
    <r>
      <rPr>
        <vertAlign val="subscript"/>
        <sz val="11"/>
        <color theme="1"/>
        <rFont val="Calibri"/>
        <family val="2"/>
        <scheme val="minor"/>
      </rPr>
      <t>apps_job</t>
    </r>
  </si>
  <si>
    <t>applications/job</t>
  </si>
  <si>
    <t>Time Interval Between Degreaser Applications per Job</t>
  </si>
  <si>
    <r>
      <t>t</t>
    </r>
    <r>
      <rPr>
        <vertAlign val="subscript"/>
        <sz val="11"/>
        <color theme="1"/>
        <rFont val="Calibri"/>
        <family val="2"/>
        <scheme val="minor"/>
      </rPr>
      <t>int</t>
    </r>
  </si>
  <si>
    <t>min/application</t>
  </si>
  <si>
    <t>Degreaser Used per Brake Job</t>
  </si>
  <si>
    <r>
      <t>Amt</t>
    </r>
    <r>
      <rPr>
        <vertAlign val="subscript"/>
        <sz val="11"/>
        <color theme="1"/>
        <rFont val="Calibri"/>
        <family val="2"/>
        <scheme val="minor"/>
      </rPr>
      <t>job</t>
    </r>
  </si>
  <si>
    <t>oz/job</t>
  </si>
  <si>
    <t>Number of Brake Jobs per Work Shift</t>
  </si>
  <si>
    <r>
      <t>Jobs</t>
    </r>
    <r>
      <rPr>
        <vertAlign val="subscript"/>
        <sz val="11"/>
        <color theme="1"/>
        <rFont val="Calibri"/>
        <family val="2"/>
        <scheme val="minor"/>
      </rPr>
      <t>shift</t>
    </r>
  </si>
  <si>
    <t>jobs/site-shift</t>
  </si>
  <si>
    <t>Weight Fraction of trans-1,2-DCE in Formulation</t>
  </si>
  <si>
    <t>Formulation Type ID (x)</t>
  </si>
  <si>
    <t>Occurrence of Product; p(x)</t>
  </si>
  <si>
    <t>Sampled Formulation Type</t>
  </si>
  <si>
    <t>Formulation Type ID</t>
  </si>
  <si>
    <t>trans-1,2-DCE wt% from SDS</t>
  </si>
  <si>
    <t>Sampled wt%</t>
  </si>
  <si>
    <t>Calculation of Baseline Releases</t>
  </si>
  <si>
    <t>Parameter Name</t>
  </si>
  <si>
    <t>Equation</t>
  </si>
  <si>
    <t>Stochastic Value</t>
  </si>
  <si>
    <t>Amount of trans-1,2-DCE used per application</t>
  </si>
  <si>
    <r>
      <t>Amt</t>
    </r>
    <r>
      <rPr>
        <vertAlign val="subscript"/>
        <sz val="11"/>
        <color theme="1"/>
        <rFont val="Calibri"/>
        <family val="2"/>
        <scheme val="minor"/>
      </rPr>
      <t>tDCE</t>
    </r>
  </si>
  <si>
    <r>
      <t>Amt</t>
    </r>
    <r>
      <rPr>
        <vertAlign val="subscript"/>
        <sz val="11"/>
        <color theme="1"/>
        <rFont val="Calibri"/>
        <family val="2"/>
        <scheme val="minor"/>
      </rPr>
      <t>degreaser_app</t>
    </r>
    <r>
      <rPr>
        <sz val="11"/>
        <color theme="1"/>
        <rFont val="Calibri"/>
        <family val="2"/>
        <scheme val="minor"/>
      </rPr>
      <t>*F</t>
    </r>
    <r>
      <rPr>
        <vertAlign val="subscript"/>
        <sz val="11"/>
        <color theme="1"/>
        <rFont val="Calibri"/>
        <family val="2"/>
        <scheme val="minor"/>
      </rPr>
      <t>formulation</t>
    </r>
  </si>
  <si>
    <t>g trans-1,2-DCE/application</t>
  </si>
  <si>
    <t>Amount of trans-1,2-DCE used per year</t>
  </si>
  <si>
    <r>
      <t>Q</t>
    </r>
    <r>
      <rPr>
        <vertAlign val="subscript"/>
        <sz val="11"/>
        <color theme="1"/>
        <rFont val="Calibri"/>
        <family val="2"/>
        <scheme val="minor"/>
      </rPr>
      <t>site_yr</t>
    </r>
  </si>
  <si>
    <r>
      <t>Amt</t>
    </r>
    <r>
      <rPr>
        <vertAlign val="subscript"/>
        <sz val="11"/>
        <color theme="1"/>
        <rFont val="Calibri"/>
        <family val="2"/>
        <scheme val="minor"/>
      </rPr>
      <t>tDCE</t>
    </r>
    <r>
      <rPr>
        <sz val="11"/>
        <color theme="1"/>
        <rFont val="Calibri"/>
        <family val="2"/>
        <scheme val="minor"/>
      </rPr>
      <t>*N</t>
    </r>
    <r>
      <rPr>
        <vertAlign val="subscript"/>
        <sz val="11"/>
        <color theme="1"/>
        <rFont val="Calibri"/>
        <family val="2"/>
        <scheme val="minor"/>
      </rPr>
      <t>apps_job</t>
    </r>
    <r>
      <rPr>
        <sz val="11"/>
        <color theme="1"/>
        <rFont val="Calibri"/>
        <family val="2"/>
        <scheme val="minor"/>
      </rPr>
      <t>*Jobs</t>
    </r>
    <r>
      <rPr>
        <vertAlign val="subscript"/>
        <sz val="11"/>
        <color theme="1"/>
        <rFont val="Calibri"/>
        <family val="2"/>
        <scheme val="minor"/>
      </rPr>
      <t>site-year</t>
    </r>
    <r>
      <rPr>
        <sz val="11"/>
        <color theme="1"/>
        <rFont val="Calibri"/>
        <family val="2"/>
        <scheme val="minor"/>
      </rPr>
      <t>/1000</t>
    </r>
  </si>
  <si>
    <t>kg/site-yr</t>
  </si>
  <si>
    <t>Release Point 1 annual releases per site</t>
  </si>
  <si>
    <r>
      <t>Release_perYear</t>
    </r>
    <r>
      <rPr>
        <vertAlign val="subscript"/>
        <sz val="11"/>
        <color theme="1"/>
        <rFont val="Calibri"/>
        <family val="2"/>
        <scheme val="minor"/>
      </rPr>
      <t>RP1</t>
    </r>
  </si>
  <si>
    <t>Release Point 1 daily releases per site</t>
  </si>
  <si>
    <r>
      <t>Release_perDay</t>
    </r>
    <r>
      <rPr>
        <vertAlign val="subscript"/>
        <sz val="11"/>
        <color theme="1"/>
        <rFont val="Calibri"/>
        <family val="2"/>
        <scheme val="minor"/>
      </rPr>
      <t>RP1</t>
    </r>
  </si>
  <si>
    <r>
      <t>Release_perYear</t>
    </r>
    <r>
      <rPr>
        <vertAlign val="subscript"/>
        <sz val="11"/>
        <color theme="1"/>
        <rFont val="Calibri"/>
        <family val="2"/>
        <scheme val="minor"/>
      </rPr>
      <t>RP1</t>
    </r>
    <r>
      <rPr>
        <sz val="11"/>
        <color theme="1"/>
        <rFont val="Calibri"/>
        <family val="2"/>
        <scheme val="minor"/>
      </rPr>
      <t>/OD</t>
    </r>
  </si>
  <si>
    <t>kg/site-day</t>
  </si>
  <si>
    <t>Monte Carlo Simulation Parameters</t>
  </si>
  <si>
    <t>Number of Iterations</t>
  </si>
  <si>
    <t>Sampling Method</t>
  </si>
  <si>
    <t>Latin Hypercube</t>
  </si>
  <si>
    <t>Release Days (days/yr)</t>
  </si>
  <si>
    <t>Release Media</t>
  </si>
  <si>
    <t>Fugitive Air*</t>
  </si>
  <si>
    <t>Total Annual Release (kg/site-yr)</t>
  </si>
  <si>
    <t>Simulation Results</t>
  </si>
  <si>
    <t>Static Results</t>
  </si>
  <si>
    <t>Maximum</t>
  </si>
  <si>
    <t>99th Percentile</t>
  </si>
  <si>
    <t>5th Percentile</t>
  </si>
  <si>
    <t>Minimum</t>
  </si>
  <si>
    <t>Mean</t>
  </si>
  <si>
    <t>Total Release per Day (kg/site-day)</t>
  </si>
  <si>
    <t>* Since the VP of trans-1,2-DCE is so high, EPA assumes all of the chemical used is released to fugitive air during aerosol degreasing.</t>
  </si>
  <si>
    <t>NAICS Code</t>
  </si>
  <si>
    <t>NAICS Description</t>
  </si>
  <si>
    <t>Total Establishments</t>
  </si>
  <si>
    <t>Electronic Computer Manufacturing</t>
  </si>
  <si>
    <t>Computer Storage Device Manufacturing</t>
  </si>
  <si>
    <t>Computer Terminal and Other Computer Peripheral Equipment Manufacturing</t>
  </si>
  <si>
    <t>Bare Printed Circuit Board Manufacturing</t>
  </si>
  <si>
    <t>Semiconductor and Related Device Manufacturing</t>
  </si>
  <si>
    <t>Capacitor, Resistor, Coil, Transformer, and Other Inductor Manufacturing</t>
  </si>
  <si>
    <t>Electronic Connector Manufacturing</t>
  </si>
  <si>
    <t>Printed Circuit Assembly (Electronic Assembly) Manufacturing</t>
  </si>
  <si>
    <t>Other Electronic Component Manufacturing</t>
  </si>
  <si>
    <t>Small Electrical Appliance Manufacturing</t>
  </si>
  <si>
    <t>Major Household Appliance Manufacturing</t>
  </si>
  <si>
    <t>Battery Manufacturing</t>
  </si>
  <si>
    <t>Fiber Optic Cable Manufacturing</t>
  </si>
  <si>
    <t>Other Communication and Energy Wire Manufacturing</t>
  </si>
  <si>
    <t>Current-Carrying Wiring Device Manufacturing</t>
  </si>
  <si>
    <t>Noncurrent-Carrying Wiring Device Manufacturing</t>
  </si>
  <si>
    <t>Carbon and Graphite Product Manufacturing</t>
  </si>
  <si>
    <t>All Other Miscellaneous Electrical Equipment and Component Manufacturing</t>
  </si>
  <si>
    <t>Automobile and Light Duty Motor Vehicle Manufacturing</t>
  </si>
  <si>
    <t>Heavy Duty Truck Manufacturing</t>
  </si>
  <si>
    <t>Motor Vehicle Body Manufacturing</t>
  </si>
  <si>
    <t>Truck Trailer Manufacturing</t>
  </si>
  <si>
    <t>Motor Home Manufacturing</t>
  </si>
  <si>
    <t>Travel Trailer and Camper Manufacturing</t>
  </si>
  <si>
    <t>Motor Vehicle Gasoline Engine and Engine Parts Manufacturing</t>
  </si>
  <si>
    <t>Motor Vehicle Electrical and Electronic Equipment Manufacturing</t>
  </si>
  <si>
    <t>Motor Vehicle Steering and Suspension Components (except Spring) Manufacturing</t>
  </si>
  <si>
    <t>Motor Vehicle Brake System Manufacturing</t>
  </si>
  <si>
    <t>Motor Vehicle Transmission and Power Train Parts Manufacturing</t>
  </si>
  <si>
    <t>Motor Vehicle Seating and Interior Trim Manufacturing</t>
  </si>
  <si>
    <t>Motor Vehicle Metal Stamping</t>
  </si>
  <si>
    <t>Other Motor Vehicle Parts Manufacturing</t>
  </si>
  <si>
    <t>Aircraft Manufacturing</t>
  </si>
  <si>
    <t>Aircraft Engine and Engine Parts Manufacturing</t>
  </si>
  <si>
    <t>Other Aircraft Parts and Auxiliary Equipment Manufacturing</t>
  </si>
  <si>
    <t>Guided Missile and Space Vehicle Manufacturing</t>
  </si>
  <si>
    <t>Guided Missile and Space Vehicle Propulsion Unit and Propulsion Unit Parts Manufacturing</t>
  </si>
  <si>
    <t>Other Guided Missile and Space Vehicle Parts and Auxiliary Equipment Manufacturing</t>
  </si>
  <si>
    <t>Ship Building and Repairing</t>
  </si>
  <si>
    <t>Boat Building</t>
  </si>
  <si>
    <t>Motorcycle, Bicycle, and Parts Manufacturing</t>
  </si>
  <si>
    <t>Military Armored Vehicle, Tank, and Tank Component Manufacturing</t>
  </si>
  <si>
    <t>All Other Transportation Equipment Manufacturing</t>
  </si>
  <si>
    <t>General Automotive Repair</t>
  </si>
  <si>
    <t>Hardware Manufacturing</t>
  </si>
  <si>
    <t>Fluid Power Valve and Hose Fitting Manufacturing</t>
  </si>
  <si>
    <t>Search, Detection, Navigation, Guidance, Aeronautical, and Nautical System and Instrument Manufacturing</t>
  </si>
  <si>
    <t>Other Measuring and Controlling Device Manufacturing</t>
  </si>
  <si>
    <t>July 2026</t>
  </si>
  <si>
    <t>Products</t>
  </si>
  <si>
    <t>List of the product names sampled.</t>
  </si>
  <si>
    <t>JULY 20206</t>
  </si>
  <si>
    <r>
      <t xml:space="preserve">Draft Aerosol Degreasing Environmental Release Model 
for </t>
    </r>
    <r>
      <rPr>
        <b/>
        <i/>
        <sz val="18"/>
        <color rgb="FF000000"/>
        <rFont val="Times New Roman"/>
        <family val="1"/>
      </rPr>
      <t>trans</t>
    </r>
    <r>
      <rPr>
        <b/>
        <sz val="18"/>
        <color rgb="FF000000"/>
        <rFont val="Times New Roman"/>
        <family val="1"/>
      </rPr>
      <t>-1,2-Dichloroethylene</t>
    </r>
  </si>
  <si>
    <t>CASRN 156-60-5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</si>
</sst>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3"/>
      <name val="Calibri"/>
      <family val="2"/>
      <scheme val="minor"/>
    </font>
    <font>
      <sz val="14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bscript"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Times New Roman"/>
      <family val="1"/>
    </font>
    <font>
      <b/>
      <sz val="18"/>
      <color rgb="FF000000"/>
      <name val="Times New Roman"/>
      <family val="1"/>
    </font>
    <font>
      <b/>
      <i/>
      <sz val="18"/>
      <color rgb="FF000000"/>
      <name val="Times New Roman"/>
      <family val="1"/>
    </font>
    <font>
      <b/>
      <sz val="14"/>
      <color theme="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63377788628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C3C6A8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5999938962981048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 style="medium">
        <color theme="4"/>
      </left>
      <right/>
      <top style="thick">
        <color theme="4"/>
      </top>
      <bottom style="thick">
        <color theme="4"/>
      </bottom>
      <diagonal/>
    </border>
    <border>
      <left/>
      <right style="medium">
        <color theme="4"/>
      </right>
      <top style="thick">
        <color theme="4"/>
      </top>
      <bottom style="thick">
        <color theme="4"/>
      </bottom>
      <diagonal/>
    </border>
    <border>
      <left style="medium">
        <color theme="4"/>
      </left>
      <right/>
      <top style="thin">
        <color theme="4"/>
      </top>
      <bottom style="thin">
        <color theme="4"/>
      </bottom>
      <diagonal/>
    </border>
    <border>
      <left style="dashDot">
        <color theme="4"/>
      </left>
      <right style="medium">
        <color theme="4"/>
      </right>
      <top style="thin">
        <color theme="4"/>
      </top>
      <bottom style="thin">
        <color theme="4"/>
      </bottom>
      <diagonal/>
    </border>
    <border>
      <left style="medium">
        <color theme="3"/>
      </left>
      <right/>
      <top style="medium">
        <color theme="3"/>
      </top>
      <bottom style="medium">
        <color theme="3"/>
      </bottom>
      <diagonal/>
    </border>
    <border>
      <left/>
      <right style="medium">
        <color theme="3"/>
      </right>
      <top style="medium">
        <color theme="3"/>
      </top>
      <bottom style="medium">
        <color theme="3"/>
      </bottom>
      <diagonal/>
    </border>
    <border>
      <left style="medium">
        <color theme="3"/>
      </left>
      <right style="dashDot">
        <color theme="3"/>
      </right>
      <top style="medium">
        <color theme="3"/>
      </top>
      <bottom/>
      <diagonal/>
    </border>
    <border>
      <left style="dashDot">
        <color theme="3"/>
      </left>
      <right style="medium">
        <color theme="3"/>
      </right>
      <top style="medium">
        <color theme="3"/>
      </top>
      <bottom/>
      <diagonal/>
    </border>
    <border>
      <left style="medium">
        <color theme="3"/>
      </left>
      <right style="dashDot">
        <color theme="3"/>
      </right>
      <top/>
      <bottom/>
      <diagonal/>
    </border>
    <border>
      <left style="dashDot">
        <color theme="3"/>
      </left>
      <right style="medium">
        <color theme="3"/>
      </right>
      <top/>
      <bottom/>
      <diagonal/>
    </border>
    <border>
      <left style="medium">
        <color theme="3"/>
      </left>
      <right style="dashDot">
        <color theme="3"/>
      </right>
      <top/>
      <bottom style="medium">
        <color theme="3"/>
      </bottom>
      <diagonal/>
    </border>
    <border>
      <left style="dashDot">
        <color theme="3"/>
      </left>
      <right style="medium">
        <color theme="3"/>
      </right>
      <top/>
      <bottom style="medium">
        <color theme="3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medium">
        <color theme="4"/>
      </left>
      <right/>
      <top/>
      <bottom style="thin">
        <color theme="4"/>
      </bottom>
      <diagonal/>
    </border>
    <border>
      <left style="dashDot">
        <color theme="4"/>
      </left>
      <right style="medium">
        <color theme="4"/>
      </right>
      <top/>
      <bottom style="thin">
        <color theme="4"/>
      </bottom>
      <diagonal/>
    </border>
  </borders>
  <cellStyleXfs count="4">
    <xf numFmtId="0" fontId="0" fillId="0" borderId="0"/>
    <xf numFmtId="0" fontId="2" fillId="0" borderId="1" applyNumberFormat="0" applyFill="0" applyAlignment="0" applyProtection="0"/>
    <xf numFmtId="0" fontId="1" fillId="2" borderId="0" applyNumberFormat="0" applyBorder="0" applyAlignment="0" applyProtection="0"/>
    <xf numFmtId="0" fontId="1" fillId="0" borderId="0"/>
  </cellStyleXfs>
  <cellXfs count="99">
    <xf numFmtId="0" fontId="0" fillId="0" borderId="0" xfId="0"/>
    <xf numFmtId="0" fontId="2" fillId="3" borderId="2" xfId="1" applyFill="1" applyBorder="1" applyAlignment="1" applyProtection="1">
      <alignment horizontal="center"/>
    </xf>
    <xf numFmtId="0" fontId="2" fillId="3" borderId="3" xfId="1" applyFill="1" applyBorder="1" applyAlignment="1" applyProtection="1">
      <alignment horizontal="center"/>
    </xf>
    <xf numFmtId="0" fontId="1" fillId="2" borderId="19" xfId="2" applyBorder="1" applyAlignment="1" applyProtection="1">
      <alignment wrapText="1"/>
    </xf>
    <xf numFmtId="0" fontId="1" fillId="2" borderId="20" xfId="2" applyBorder="1" applyAlignment="1" applyProtection="1">
      <alignment wrapText="1"/>
    </xf>
    <xf numFmtId="0" fontId="1" fillId="2" borderId="4" xfId="2" applyBorder="1" applyAlignment="1" applyProtection="1">
      <alignment wrapText="1"/>
    </xf>
    <xf numFmtId="0" fontId="0" fillId="2" borderId="5" xfId="2" applyFont="1" applyBorder="1" applyAlignment="1" applyProtection="1">
      <alignment wrapText="1"/>
    </xf>
    <xf numFmtId="0" fontId="1" fillId="2" borderId="5" xfId="2" applyBorder="1" applyAlignment="1" applyProtection="1">
      <alignment wrapText="1"/>
    </xf>
    <xf numFmtId="0" fontId="5" fillId="3" borderId="1" xfId="1" applyFont="1" applyFill="1" applyAlignment="1" applyProtection="1">
      <alignment horizontal="center"/>
    </xf>
    <xf numFmtId="0" fontId="17" fillId="0" borderId="0" xfId="0" applyFont="1" applyAlignment="1" applyProtection="1">
      <alignment horizontal="center"/>
    </xf>
    <xf numFmtId="0" fontId="0" fillId="0" borderId="0" xfId="0" applyProtection="1"/>
    <xf numFmtId="0" fontId="18" fillId="3" borderId="0" xfId="0" applyFont="1" applyFill="1" applyAlignment="1" applyProtection="1">
      <alignment horizontal="center" vertical="center" wrapText="1"/>
    </xf>
    <xf numFmtId="0" fontId="0" fillId="0" borderId="0" xfId="0" applyAlignment="1" applyProtection="1">
      <alignment horizontal="center"/>
    </xf>
    <xf numFmtId="0" fontId="20" fillId="0" borderId="0" xfId="0" applyFont="1" applyAlignment="1" applyProtection="1">
      <alignment horizontal="center" vertical="center"/>
    </xf>
    <xf numFmtId="0" fontId="21" fillId="0" borderId="0" xfId="0" applyFont="1" applyAlignment="1" applyProtection="1">
      <alignment horizontal="center"/>
    </xf>
    <xf numFmtId="49" fontId="22" fillId="0" borderId="0" xfId="0" applyNumberFormat="1" applyFont="1" applyAlignment="1" applyProtection="1">
      <alignment horizontal="left"/>
    </xf>
    <xf numFmtId="49" fontId="21" fillId="0" borderId="0" xfId="0" applyNumberFormat="1" applyFont="1" applyAlignment="1" applyProtection="1">
      <alignment horizontal="center" vertical="center"/>
    </xf>
    <xf numFmtId="0" fontId="4" fillId="3" borderId="0" xfId="0" applyFont="1" applyFill="1" applyProtection="1"/>
    <xf numFmtId="0" fontId="0" fillId="3" borderId="0" xfId="0" applyFill="1" applyProtection="1"/>
    <xf numFmtId="0" fontId="15" fillId="3" borderId="0" xfId="0" applyFont="1" applyFill="1" applyAlignment="1" applyProtection="1">
      <alignment horizontal="left" wrapText="1"/>
    </xf>
    <xf numFmtId="0" fontId="0" fillId="3" borderId="0" xfId="0" applyFill="1" applyAlignment="1" applyProtection="1">
      <alignment horizontal="center"/>
    </xf>
    <xf numFmtId="0" fontId="15" fillId="3" borderId="0" xfId="0" applyFont="1" applyFill="1" applyAlignment="1" applyProtection="1">
      <alignment horizontal="left" wrapText="1"/>
    </xf>
    <xf numFmtId="0" fontId="0" fillId="3" borderId="0" xfId="0" applyFill="1" applyAlignment="1" applyProtection="1">
      <alignment horizontal="left" wrapText="1"/>
    </xf>
    <xf numFmtId="0" fontId="3" fillId="3" borderId="0" xfId="0" applyFont="1" applyFill="1" applyAlignment="1" applyProtection="1">
      <alignment horizontal="left" wrapText="1"/>
    </xf>
    <xf numFmtId="0" fontId="3" fillId="12" borderId="14" xfId="0" applyFont="1" applyFill="1" applyBorder="1" applyAlignment="1" applyProtection="1">
      <alignment horizontal="center"/>
    </xf>
    <xf numFmtId="0" fontId="3" fillId="12" borderId="16" xfId="0" applyFont="1" applyFill="1" applyBorder="1" applyAlignment="1" applyProtection="1">
      <alignment horizontal="center"/>
    </xf>
    <xf numFmtId="0" fontId="3" fillId="12" borderId="17" xfId="0" applyFont="1" applyFill="1" applyBorder="1" applyAlignment="1" applyProtection="1">
      <alignment horizontal="center"/>
    </xf>
    <xf numFmtId="0" fontId="3" fillId="12" borderId="14" xfId="0" applyFont="1" applyFill="1" applyBorder="1" applyAlignment="1" applyProtection="1">
      <alignment horizontal="center"/>
    </xf>
    <xf numFmtId="0" fontId="0" fillId="3" borderId="14" xfId="0" applyFill="1" applyBorder="1" applyProtection="1"/>
    <xf numFmtId="0" fontId="0" fillId="3" borderId="14" xfId="0" applyFill="1" applyBorder="1" applyAlignment="1" applyProtection="1">
      <alignment wrapText="1"/>
    </xf>
    <xf numFmtId="165" fontId="12" fillId="3" borderId="14" xfId="0" applyNumberFormat="1" applyFont="1" applyFill="1" applyBorder="1" applyAlignment="1" applyProtection="1">
      <alignment horizontal="center" vertical="center"/>
    </xf>
    <xf numFmtId="1" fontId="0" fillId="3" borderId="14" xfId="0" applyNumberFormat="1" applyFill="1" applyBorder="1" applyAlignment="1" applyProtection="1">
      <alignment horizontal="center" vertical="center"/>
    </xf>
    <xf numFmtId="0" fontId="6" fillId="4" borderId="6" xfId="0" applyFont="1" applyFill="1" applyBorder="1" applyAlignment="1" applyProtection="1">
      <alignment horizontal="center"/>
    </xf>
    <xf numFmtId="0" fontId="6" fillId="4" borderId="7" xfId="0" applyFont="1" applyFill="1" applyBorder="1" applyAlignment="1" applyProtection="1">
      <alignment horizontal="center"/>
    </xf>
    <xf numFmtId="0" fontId="0" fillId="3" borderId="8" xfId="0" applyFill="1" applyBorder="1" applyProtection="1"/>
    <xf numFmtId="0" fontId="0" fillId="3" borderId="9" xfId="0" applyFill="1" applyBorder="1" applyProtection="1"/>
    <xf numFmtId="0" fontId="0" fillId="3" borderId="10" xfId="0" applyFill="1" applyBorder="1" applyProtection="1"/>
    <xf numFmtId="0" fontId="0" fillId="3" borderId="11" xfId="0" applyFill="1" applyBorder="1" applyProtection="1"/>
    <xf numFmtId="0" fontId="0" fillId="3" borderId="12" xfId="0" applyFill="1" applyBorder="1" applyProtection="1"/>
    <xf numFmtId="0" fontId="0" fillId="3" borderId="13" xfId="0" applyFill="1" applyBorder="1" applyProtection="1"/>
    <xf numFmtId="0" fontId="3" fillId="5" borderId="15" xfId="0" applyFont="1" applyFill="1" applyBorder="1" applyAlignment="1" applyProtection="1">
      <alignment wrapText="1"/>
    </xf>
    <xf numFmtId="0" fontId="3" fillId="5" borderId="15" xfId="0" applyFont="1" applyFill="1" applyBorder="1" applyAlignment="1" applyProtection="1">
      <alignment horizontal="left" wrapText="1"/>
    </xf>
    <xf numFmtId="0" fontId="8" fillId="3" borderId="14" xfId="0" applyFont="1" applyFill="1" applyBorder="1" applyAlignment="1" applyProtection="1">
      <alignment horizontal="left" vertical="top" wrapText="1"/>
    </xf>
    <xf numFmtId="0" fontId="8" fillId="3" borderId="14" xfId="0" applyFont="1" applyFill="1" applyBorder="1" applyAlignment="1" applyProtection="1">
      <alignment vertical="top" wrapText="1"/>
    </xf>
    <xf numFmtId="0" fontId="10" fillId="3" borderId="15" xfId="0" applyFont="1" applyFill="1" applyBorder="1" applyAlignment="1" applyProtection="1">
      <alignment vertical="top" wrapText="1"/>
    </xf>
    <xf numFmtId="0" fontId="8" fillId="3" borderId="15" xfId="0" applyFont="1" applyFill="1" applyBorder="1" applyAlignment="1" applyProtection="1">
      <alignment vertical="top" wrapText="1"/>
    </xf>
    <xf numFmtId="0" fontId="8" fillId="3" borderId="15" xfId="0" applyFont="1" applyFill="1" applyBorder="1" applyAlignment="1" applyProtection="1">
      <alignment horizontal="left" vertical="top" wrapText="1"/>
    </xf>
    <xf numFmtId="0" fontId="0" fillId="3" borderId="14" xfId="0" applyFill="1" applyBorder="1" applyAlignment="1" applyProtection="1">
      <alignment horizontal="left"/>
    </xf>
    <xf numFmtId="4" fontId="0" fillId="3" borderId="14" xfId="0" applyNumberFormat="1" applyFill="1" applyBorder="1" applyProtection="1"/>
    <xf numFmtId="2" fontId="0" fillId="3" borderId="14" xfId="0" applyNumberFormat="1" applyFill="1" applyBorder="1" applyProtection="1"/>
    <xf numFmtId="0" fontId="3" fillId="5" borderId="14" xfId="0" applyFont="1" applyFill="1" applyBorder="1" applyAlignment="1" applyProtection="1">
      <alignment wrapText="1"/>
    </xf>
    <xf numFmtId="0" fontId="3" fillId="5" borderId="14" xfId="0" applyFont="1" applyFill="1" applyBorder="1" applyAlignment="1" applyProtection="1">
      <alignment horizontal="left" wrapText="1"/>
    </xf>
    <xf numFmtId="164" fontId="3" fillId="5" borderId="14" xfId="0" applyNumberFormat="1" applyFont="1" applyFill="1" applyBorder="1" applyAlignment="1" applyProtection="1">
      <alignment wrapText="1"/>
    </xf>
    <xf numFmtId="0" fontId="3" fillId="3" borderId="14" xfId="0" applyFont="1" applyFill="1" applyBorder="1" applyProtection="1"/>
    <xf numFmtId="0" fontId="3" fillId="3" borderId="16" xfId="0" applyFont="1" applyFill="1" applyBorder="1" applyAlignment="1" applyProtection="1">
      <alignment horizontal="center" wrapText="1"/>
    </xf>
    <xf numFmtId="0" fontId="3" fillId="3" borderId="17" xfId="0" applyFont="1" applyFill="1" applyBorder="1" applyAlignment="1" applyProtection="1">
      <alignment horizontal="center" wrapText="1"/>
    </xf>
    <xf numFmtId="0" fontId="3" fillId="3" borderId="14" xfId="0" applyFont="1" applyFill="1" applyBorder="1" applyAlignment="1" applyProtection="1">
      <alignment horizontal="center" wrapText="1"/>
    </xf>
    <xf numFmtId="1" fontId="0" fillId="3" borderId="14" xfId="0" applyNumberFormat="1" applyFill="1" applyBorder="1" applyAlignment="1" applyProtection="1">
      <alignment horizontal="left"/>
    </xf>
    <xf numFmtId="0" fontId="0" fillId="3" borderId="14" xfId="0" applyFill="1" applyBorder="1" applyAlignment="1" applyProtection="1">
      <alignment horizontal="center"/>
    </xf>
    <xf numFmtId="165" fontId="0" fillId="3" borderId="14" xfId="0" applyNumberFormat="1" applyFill="1" applyBorder="1" applyAlignment="1" applyProtection="1">
      <alignment horizontal="center"/>
    </xf>
    <xf numFmtId="1" fontId="0" fillId="3" borderId="14" xfId="0" applyNumberFormat="1" applyFill="1" applyBorder="1" applyAlignment="1" applyProtection="1">
      <alignment horizontal="center"/>
    </xf>
    <xf numFmtId="0" fontId="3" fillId="6" borderId="14" xfId="0" applyFont="1" applyFill="1" applyBorder="1" applyAlignment="1" applyProtection="1">
      <alignment wrapText="1"/>
    </xf>
    <xf numFmtId="0" fontId="3" fillId="6" borderId="16" xfId="0" applyFont="1" applyFill="1" applyBorder="1" applyAlignment="1" applyProtection="1">
      <alignment horizontal="center"/>
    </xf>
    <xf numFmtId="0" fontId="3" fillId="6" borderId="17" xfId="0" applyFont="1" applyFill="1" applyBorder="1" applyAlignment="1" applyProtection="1">
      <alignment horizontal="center"/>
    </xf>
    <xf numFmtId="0" fontId="3" fillId="6" borderId="14" xfId="0" applyFont="1" applyFill="1" applyBorder="1" applyAlignment="1" applyProtection="1">
      <alignment horizontal="center" wrapText="1"/>
    </xf>
    <xf numFmtId="2" fontId="12" fillId="0" borderId="14" xfId="0" applyNumberFormat="1" applyFont="1" applyBorder="1" applyAlignment="1" applyProtection="1">
      <alignment horizontal="center"/>
    </xf>
    <xf numFmtId="164" fontId="0" fillId="3" borderId="14" xfId="0" applyNumberFormat="1" applyFill="1" applyBorder="1" applyAlignment="1" applyProtection="1">
      <alignment horizontal="center"/>
    </xf>
    <xf numFmtId="0" fontId="0" fillId="3" borderId="0" xfId="0" applyFill="1" applyAlignment="1" applyProtection="1">
      <alignment horizontal="left"/>
    </xf>
    <xf numFmtId="0" fontId="11" fillId="3" borderId="0" xfId="0" applyFont="1" applyFill="1" applyProtection="1"/>
    <xf numFmtId="0" fontId="13" fillId="5" borderId="14" xfId="0" applyFont="1" applyFill="1" applyBorder="1" applyAlignment="1" applyProtection="1">
      <alignment horizontal="left"/>
    </xf>
    <xf numFmtId="0" fontId="13" fillId="5" borderId="14" xfId="0" applyFont="1" applyFill="1" applyBorder="1" applyAlignment="1" applyProtection="1">
      <alignment wrapText="1"/>
    </xf>
    <xf numFmtId="0" fontId="13" fillId="5" borderId="14" xfId="0" applyFont="1" applyFill="1" applyBorder="1" applyAlignment="1" applyProtection="1">
      <alignment horizontal="center" wrapText="1"/>
    </xf>
    <xf numFmtId="0" fontId="13" fillId="5" borderId="14" xfId="0" applyFont="1" applyFill="1" applyBorder="1" applyAlignment="1" applyProtection="1">
      <alignment horizontal="center"/>
    </xf>
    <xf numFmtId="0" fontId="0" fillId="8" borderId="14" xfId="0" applyFill="1" applyBorder="1" applyAlignment="1" applyProtection="1">
      <alignment wrapText="1"/>
    </xf>
    <xf numFmtId="0" fontId="0" fillId="8" borderId="14" xfId="0" applyFill="1" applyBorder="1" applyProtection="1"/>
    <xf numFmtId="0" fontId="3" fillId="9" borderId="14" xfId="0" applyFont="1" applyFill="1" applyBorder="1" applyAlignment="1" applyProtection="1">
      <alignment horizontal="center" wrapText="1"/>
    </xf>
    <xf numFmtId="3" fontId="0" fillId="3" borderId="14" xfId="0" applyNumberFormat="1" applyFill="1" applyBorder="1" applyAlignment="1" applyProtection="1">
      <alignment horizontal="center"/>
    </xf>
    <xf numFmtId="0" fontId="3" fillId="0" borderId="14" xfId="0" applyFont="1" applyBorder="1" applyAlignment="1" applyProtection="1">
      <alignment wrapText="1"/>
    </xf>
    <xf numFmtId="0" fontId="0" fillId="10" borderId="14" xfId="0" applyFill="1" applyBorder="1" applyProtection="1"/>
    <xf numFmtId="0" fontId="3" fillId="0" borderId="18" xfId="0" applyFont="1" applyBorder="1" applyAlignment="1" applyProtection="1">
      <alignment horizontal="center"/>
    </xf>
    <xf numFmtId="0" fontId="3" fillId="0" borderId="0" xfId="0" applyFont="1" applyAlignment="1" applyProtection="1">
      <alignment wrapText="1"/>
    </xf>
    <xf numFmtId="0" fontId="0" fillId="9" borderId="14" xfId="0" applyFill="1" applyBorder="1" applyAlignment="1" applyProtection="1">
      <alignment horizontal="center" wrapText="1"/>
    </xf>
    <xf numFmtId="0" fontId="0" fillId="3" borderId="14" xfId="0" applyFill="1" applyBorder="1" applyAlignment="1" applyProtection="1">
      <alignment horizontal="right" wrapText="1"/>
    </xf>
    <xf numFmtId="11" fontId="0" fillId="0" borderId="14" xfId="0" applyNumberFormat="1" applyBorder="1" applyProtection="1"/>
    <xf numFmtId="0" fontId="0" fillId="0" borderId="0" xfId="0" applyAlignment="1" applyProtection="1">
      <alignment horizontal="right"/>
    </xf>
    <xf numFmtId="1" fontId="0" fillId="0" borderId="0" xfId="0" applyNumberFormat="1" applyProtection="1"/>
    <xf numFmtId="0" fontId="0" fillId="11" borderId="0" xfId="0" applyFill="1" applyAlignment="1" applyProtection="1">
      <alignment wrapText="1"/>
    </xf>
    <xf numFmtId="0" fontId="3" fillId="3" borderId="14" xfId="0" applyFont="1" applyFill="1" applyBorder="1" applyAlignment="1" applyProtection="1">
      <alignment horizontal="right" wrapText="1"/>
    </xf>
    <xf numFmtId="0" fontId="0" fillId="0" borderId="14" xfId="0" applyBorder="1" applyAlignment="1" applyProtection="1">
      <alignment wrapText="1"/>
    </xf>
    <xf numFmtId="0" fontId="0" fillId="0" borderId="0" xfId="0" applyAlignment="1" applyProtection="1">
      <alignment wrapText="1"/>
    </xf>
    <xf numFmtId="0" fontId="13" fillId="7" borderId="14" xfId="0" applyFont="1" applyFill="1" applyBorder="1" applyAlignment="1" applyProtection="1">
      <alignment horizontal="center" vertical="center" wrapText="1"/>
    </xf>
    <xf numFmtId="3" fontId="13" fillId="7" borderId="14" xfId="0" applyNumberFormat="1" applyFont="1" applyFill="1" applyBorder="1" applyAlignment="1" applyProtection="1">
      <alignment horizontal="center" vertical="center" wrapText="1"/>
    </xf>
    <xf numFmtId="0" fontId="12" fillId="0" borderId="0" xfId="0" applyFont="1" applyProtection="1"/>
    <xf numFmtId="0" fontId="12" fillId="0" borderId="14" xfId="0" applyFont="1" applyBorder="1" applyProtection="1"/>
    <xf numFmtId="0" fontId="12" fillId="0" borderId="14" xfId="0" applyFont="1" applyBorder="1" applyAlignment="1" applyProtection="1">
      <alignment horizontal="left" vertical="top" wrapText="1"/>
    </xf>
    <xf numFmtId="9" fontId="12" fillId="0" borderId="14" xfId="0" applyNumberFormat="1" applyFont="1" applyBorder="1" applyAlignment="1" applyProtection="1">
      <alignment horizontal="center"/>
    </xf>
    <xf numFmtId="3" fontId="12" fillId="0" borderId="0" xfId="0" applyNumberFormat="1" applyFont="1" applyProtection="1"/>
    <xf numFmtId="0" fontId="3" fillId="12" borderId="14" xfId="0" applyFont="1" applyFill="1" applyBorder="1" applyProtection="1"/>
    <xf numFmtId="0" fontId="0" fillId="0" borderId="14" xfId="0" applyBorder="1" applyProtection="1"/>
  </cellXfs>
  <cellStyles count="4">
    <cellStyle name="20% - Accent1" xfId="2" builtinId="30"/>
    <cellStyle name="Heading 1" xfId="1" builtinId="16"/>
    <cellStyle name="Normal" xfId="0" builtinId="0"/>
    <cellStyle name="Normal 5" xfId="3" xr:uid="{4873CD1B-BF04-4029-98F3-EC1291C93AFE}"/>
  </cellStyles>
  <dxfs count="14">
    <dxf>
      <font>
        <color theme="0"/>
      </font>
    </dxf>
    <dxf>
      <fill>
        <patternFill>
          <bgColor theme="0"/>
        </patternFill>
      </fill>
    </dxf>
    <dxf>
      <numFmt numFmtId="166" formatCode="0.0E+00"/>
    </dxf>
    <dxf>
      <numFmt numFmtId="4" formatCode="#,##0.00"/>
    </dxf>
    <dxf>
      <numFmt numFmtId="167" formatCode="#,##0.0"/>
    </dxf>
    <dxf>
      <numFmt numFmtId="3" formatCode="#,##0"/>
    </dxf>
    <dxf>
      <numFmt numFmtId="166" formatCode="0.0E+00"/>
    </dxf>
    <dxf>
      <font>
        <color theme="0"/>
      </font>
    </dxf>
    <dxf>
      <fill>
        <patternFill>
          <bgColor theme="0"/>
        </patternFill>
      </fill>
    </dxf>
    <dxf>
      <numFmt numFmtId="166" formatCode="0.0E+00"/>
    </dxf>
    <dxf>
      <numFmt numFmtId="4" formatCode="#,##0.00"/>
    </dxf>
    <dxf>
      <numFmt numFmtId="167" formatCode="#,##0.0"/>
    </dxf>
    <dxf>
      <numFmt numFmtId="3" formatCode="#,##0"/>
    </dxf>
    <dxf>
      <numFmt numFmtId="166" formatCode="0.0E+0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4.xml"/><Relationship Id="rId18" Type="http://schemas.openxmlformats.org/officeDocument/2006/relationships/sheetMetadata" Target="metadata.xml"/><Relationship Id="rId3" Type="http://schemas.openxmlformats.org/officeDocument/2006/relationships/worksheet" Target="worksheets/sheet3.xml"/><Relationship Id="rId21" Type="http://schemas.openxmlformats.org/officeDocument/2006/relationships/customXml" Target="../customXml/item2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20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23" Type="http://schemas.openxmlformats.org/officeDocument/2006/relationships/customXml" Target="../customXml/item4.xml"/><Relationship Id="rId10" Type="http://schemas.openxmlformats.org/officeDocument/2006/relationships/externalLink" Target="externalLinks/externalLink1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5.xml"/><Relationship Id="rId22" Type="http://schemas.openxmlformats.org/officeDocument/2006/relationships/customXml" Target="../customXml/item3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3079750</xdr:colOff>
          <xdr:row>9</xdr:row>
          <xdr:rowOff>127000</xdr:rowOff>
        </xdr:from>
        <xdr:to>
          <xdr:col>0</xdr:col>
          <xdr:colOff>4870450</xdr:colOff>
          <xdr:row>19</xdr:row>
          <xdr:rowOff>69850</xdr:rowOff>
        </xdr:to>
        <xdr:sp macro="" textlink="">
          <xdr:nvSpPr>
            <xdr:cNvPr id="16385" name="Object 1" hidden="1">
              <a:extLst>
                <a:ext uri="{63B3BB69-23CF-44E3-9099-C40C66FF867C}">
                  <a14:compatExt spid="_x0000_s16385"/>
                </a:ext>
                <a:ext uri="{FF2B5EF4-FFF2-40B4-BE49-F238E27FC236}">
                  <a16:creationId xmlns:a16="http://schemas.microsoft.com/office/drawing/2014/main" id="{00000000-0008-0000-0000-0000014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</xdr:colOff>
      <xdr:row>2</xdr:row>
      <xdr:rowOff>47625</xdr:rowOff>
    </xdr:from>
    <xdr:to>
      <xdr:col>9</xdr:col>
      <xdr:colOff>87097</xdr:colOff>
      <xdr:row>19</xdr:row>
      <xdr:rowOff>114300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A9F32B-46E4-4EFB-A7D3-340120175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3050" y="492125"/>
          <a:ext cx="4744822" cy="3143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emily_webber_erg_com/Documents/Documents/_ExChems/Chlorinated%20Solvents/tDCE/Monte%20Carlo%20Simulations/Use%20of%20Adhesives/Trans-1,2-DCE_Releases_Use%20of%20Adhesives_2026.01.30.xlsx" TargetMode="External"/><Relationship Id="rId2" Type="http://schemas.openxmlformats.org/officeDocument/2006/relationships/externalLinkPath" Target="https://usepa.sharepoint.com/personal/emily_webber_erg_com/Documents/Documents/_ExChems/Chlorinated%20Solvents/tDCE/Monte%20Carlo%20Simulations/Use%20of%20Adhesives/Trans-1,2-DCE_Releases_Use%20of%20Adhesives_2026.01.30.xlsx" TargetMode="External"/><Relationship Id="rId1" Type="http://schemas.openxmlformats.org/officeDocument/2006/relationships/externalLinkPath" Target="/personal/emily_webber_erg_com/Documents/Documents/_ExChems/Chlorinated%20Solvents/tDCE/Monte%20Carlo%20Simulations/Use%20of%20Adhesives/Trans-1,2-DCE_Releases_Use%20of%20Adhesives_2026.01.30.xlsx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easternresearchgroup.sharepoint.com/sites/TSCARiskEvaluations/Shared%20Documents/Chlorinated%20Solvents/Risk%20Calculator/tDCE/tDCE%20Risk%20Calculator_2026.01.28.xlsx" TargetMode="External"/><Relationship Id="rId1" Type="http://schemas.openxmlformats.org/officeDocument/2006/relationships/externalLinkPath" Target="https://easternresearchgroup.sharepoint.com/sites/TSCARiskEvaluations/Shared%20Documents/Chlorinated%20Solvents/Risk%20Calculator/tDCE/tDCE%20Risk%20Calculator_2026.01.28.xlsx" TargetMode="External"/></Relationships>
</file>

<file path=xl/externalLinks/_rels/externalLink3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emily_webber_erg_com/Documents/Documents/_ExChems/Chlorinated%20Solvents/tDCE/Monte%20Carlo%20Simulations/Vapor%20Degreasing/Trans-1,2-DCE_Releases_Vapor%20Degreasing_2026.01.29.xlsx" TargetMode="External"/><Relationship Id="rId2" Type="http://schemas.openxmlformats.org/officeDocument/2006/relationships/externalLinkPath" Target="https://usepa.sharepoint.com/personal/emily_webber_erg_com/Documents/Documents/_ExChems/Chlorinated%20Solvents/tDCE/Monte%20Carlo%20Simulations/Vapor%20Degreasing/Trans-1,2-DCE_Releases_Vapor%20Degreasing_2026.01.29.xlsx" TargetMode="External"/><Relationship Id="rId1" Type="http://schemas.openxmlformats.org/officeDocument/2006/relationships/externalLinkPath" Target="/personal/emily_webber_erg_com/Documents/Documents/_ExChems/Chlorinated%20Solvents/tDCE/Monte%20Carlo%20Simulations/Vapor%20Degreasing/Trans-1,2-DCE_Releases_Vapor%20Degreasing_2026.01.29.xlsx" TargetMode="External"/></Relationships>
</file>

<file path=xl/externalLinks/_rels/externalLink4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CEB/ExistingChems/Work%20Plan%20Chemicals/2nd%20Batch/Chlorinated%20Solvents/Monte%20Carlo%20Simulations/Trans-1,2-DCE/Lab%20Chems/Trans-1,2-DCE_Laboratory%20Chem_Monte%20Carlo%20Sim_2023.03.09.xlsx" TargetMode="External"/><Relationship Id="rId2" Type="http://schemas.openxmlformats.org/officeDocument/2006/relationships/externalLinkPath" Target="https://usepa.sharepoint.com/CEB/ExistingChems/Work%20Plan%20Chemicals/2nd%20Batch/Chlorinated%20Solvents/Monte%20Carlo%20Simulations/Trans-1,2-DCE/Lab%20Chems/Trans-1,2-DCE_Laboratory%20Chem_Monte%20Carlo%20Sim_2023.03.09.xlsx" TargetMode="External"/><Relationship Id="rId1" Type="http://schemas.openxmlformats.org/officeDocument/2006/relationships/externalLinkPath" Target="/CEB/ExistingChems/Work%20Plan%20Chemicals/2nd%20Batch/Chlorinated%20Solvents/Monte%20Carlo%20Simulations/Trans-1,2-DCE/Lab%20Chems/Trans-1,2-DCE_Laboratory%20Chem_Monte%20Carlo%20Sim_2023.03.09.xlsx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usepa.sharepoint.com/sites/ocspp_Work/wpc/TSCA%20Scoping%20Next%2020%20HPS%20Review/Chlorinated%20Solvents/trans-1,2-Dichloroethylene/RE%20Documents/QC/Files%20Ready%20for%20QC%20(Not%20SACC2)/19.%20Draft%20Repackaging%20Environmental%20Release%20Model%20for%20trans-1,2-Dichloroethylene.xlsm" TargetMode="External"/><Relationship Id="rId1" Type="http://schemas.openxmlformats.org/officeDocument/2006/relationships/externalLinkPath" Target="19.%20Draft%20Repackaging%20Environmental%20Release%20Model%20for%20trans-1,2-Dichloroethylene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ver Page"/>
      <sheetName val="ReadMe"/>
      <sheetName val="Release Summary"/>
      <sheetName val="Release Point Summary"/>
      <sheetName val="Product Selector Data"/>
      <sheetName val="Release Parameters"/>
      <sheetName val="Release Calcs"/>
      <sheetName val="Static Release Results"/>
      <sheetName val="NAICS Cod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/>
      <sheetData sheetId="7" refreshError="1"/>
      <sheetData sheetId="8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 Page"/>
      <sheetName val="Versions"/>
      <sheetName val="README"/>
      <sheetName val="Calculation Summary"/>
      <sheetName val="Dashboard"/>
      <sheetName val="Bridge Table"/>
      <sheetName val="Risk Reduction"/>
      <sheetName val="Health Data"/>
      <sheetName val="Dermal Exposure"/>
      <sheetName val="Static Exposure Results"/>
      <sheetName val="Inhalation Exposure_8-hr"/>
      <sheetName val="Inhalation Data Summary"/>
      <sheetName val="Inhalation Crosswalk"/>
      <sheetName val="Inhalation Exposure_STEL"/>
      <sheetName val="List Values"/>
      <sheetName val="Exposure Factor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Cover Page"/>
      <sheetName val="ReadMe"/>
      <sheetName val="Release Summary"/>
      <sheetName val="Release Point Summary"/>
      <sheetName val="Product Selector Data"/>
      <sheetName val="Release Parameters"/>
      <sheetName val="Release Calcs"/>
      <sheetName val="Release Results"/>
      <sheetName val="Static Release Result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Versions"/>
      <sheetName val="ReadMe"/>
      <sheetName val="Release Summary"/>
      <sheetName val="QC Sheet"/>
      <sheetName val="Release Point Summary"/>
      <sheetName val="Product Selector Data"/>
      <sheetName val="Release Parameters"/>
      <sheetName val="Release Calcs"/>
      <sheetName val="Release Results"/>
      <sheetName val="Scenario 1_Static"/>
      <sheetName val="Scenario 2_Stati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Cover Page"/>
      <sheetName val="ReadMe"/>
      <sheetName val="Release Summary"/>
      <sheetName val="Release Point Summary"/>
      <sheetName val="Release Parameters"/>
      <sheetName val="Release Calcs"/>
      <sheetName val="Release Results"/>
      <sheetName val="Static Release Results"/>
      <sheetName val="NAICS Codes"/>
    </sheetNames>
    <sheetDataSet>
      <sheetData sheetId="0"/>
      <sheetData sheetId="1"/>
      <sheetData sheetId="2"/>
      <sheetData sheetId="3"/>
      <sheetData sheetId="4">
        <row r="6">
          <cell r="L6" t="e">
            <v>#NAME?</v>
          </cell>
          <cell r="P6" t="str">
            <v>On</v>
          </cell>
        </row>
        <row r="7">
          <cell r="P7" t="str">
            <v>Off</v>
          </cell>
        </row>
        <row r="9">
          <cell r="L9" t="e">
            <v>#NAME?</v>
          </cell>
        </row>
        <row r="10">
          <cell r="L10" t="e">
            <v>#NAME?</v>
          </cell>
        </row>
        <row r="15">
          <cell r="D15">
            <v>1</v>
          </cell>
        </row>
        <row r="18">
          <cell r="D18">
            <v>1</v>
          </cell>
        </row>
        <row r="20">
          <cell r="D20">
            <v>20</v>
          </cell>
        </row>
        <row r="22">
          <cell r="D22">
            <v>5.08</v>
          </cell>
        </row>
        <row r="23">
          <cell r="D23">
            <v>331</v>
          </cell>
        </row>
        <row r="24">
          <cell r="D24">
            <v>1256.5</v>
          </cell>
        </row>
        <row r="28">
          <cell r="D28">
            <v>2.2046199999999998</v>
          </cell>
        </row>
        <row r="30">
          <cell r="D30">
            <v>3.7854099999999999E-3</v>
          </cell>
        </row>
      </sheetData>
      <sheetData sheetId="5">
        <row r="6">
          <cell r="E6" t="e">
            <v>#NAME?</v>
          </cell>
        </row>
        <row r="7">
          <cell r="E7" t="e">
            <v>#NAME?</v>
          </cell>
        </row>
        <row r="8">
          <cell r="E8" t="e">
            <v>#NAME?</v>
          </cell>
        </row>
        <row r="9">
          <cell r="E9" t="e">
            <v>#NAME?</v>
          </cell>
        </row>
        <row r="10">
          <cell r="E10" t="e">
            <v>#NAME?</v>
          </cell>
        </row>
        <row r="11">
          <cell r="E11" t="e">
            <v>#NAME?</v>
          </cell>
        </row>
        <row r="12">
          <cell r="E12" t="e">
            <v>#NAME?</v>
          </cell>
        </row>
        <row r="13">
          <cell r="E13" t="e">
            <v>#NAME?</v>
          </cell>
        </row>
        <row r="14">
          <cell r="E14" t="e">
            <v>#NAME?</v>
          </cell>
        </row>
        <row r="15">
          <cell r="E15" t="e">
            <v>#NAME?</v>
          </cell>
        </row>
        <row r="16">
          <cell r="E16" t="e">
            <v>#NAME?</v>
          </cell>
        </row>
        <row r="17">
          <cell r="E17" t="e">
            <v>#NAME?</v>
          </cell>
        </row>
        <row r="18">
          <cell r="E18" t="e">
            <v>#NAME?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png"/><Relationship Id="rId4" Type="http://schemas.openxmlformats.org/officeDocument/2006/relationships/oleObject" Target="../embeddings/oleObject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C6834B-FA98-455A-8613-01A099C35F2A}">
  <sheetPr codeName="Sheet1"/>
  <dimension ref="A1:E23"/>
  <sheetViews>
    <sheetView showGridLines="0" tabSelected="1" zoomScaleNormal="100" workbookViewId="0"/>
  </sheetViews>
  <sheetFormatPr defaultRowHeight="14.5" x14ac:dyDescent="0.35"/>
  <cols>
    <col min="1" max="1" width="112.7265625" style="10" customWidth="1"/>
    <col min="2" max="16384" width="8.7265625" style="10"/>
  </cols>
  <sheetData>
    <row r="1" spans="1:5" x14ac:dyDescent="0.35">
      <c r="A1" s="9" t="s">
        <v>0</v>
      </c>
    </row>
    <row r="2" spans="1:5" x14ac:dyDescent="0.35">
      <c r="A2" s="9" t="s">
        <v>296</v>
      </c>
    </row>
    <row r="5" spans="1:5" ht="50.5" customHeight="1" x14ac:dyDescent="0.35">
      <c r="A5" s="11" t="s">
        <v>297</v>
      </c>
      <c r="B5" s="11"/>
      <c r="C5" s="11"/>
      <c r="D5" s="11"/>
      <c r="E5" s="11"/>
    </row>
    <row r="6" spans="1:5" x14ac:dyDescent="0.35">
      <c r="A6" s="12"/>
    </row>
    <row r="7" spans="1:5" ht="17.5" x14ac:dyDescent="0.35">
      <c r="A7" s="13" t="s">
        <v>298</v>
      </c>
    </row>
    <row r="8" spans="1:5" ht="15.5" x14ac:dyDescent="0.35">
      <c r="A8" s="14"/>
    </row>
    <row r="9" spans="1:5" x14ac:dyDescent="0.35">
      <c r="A9" s="12"/>
    </row>
    <row r="10" spans="1:5" x14ac:dyDescent="0.35">
      <c r="A10" s="12"/>
    </row>
    <row r="11" spans="1:5" x14ac:dyDescent="0.35">
      <c r="A11" s="12"/>
    </row>
    <row r="12" spans="1:5" x14ac:dyDescent="0.35">
      <c r="A12" s="12"/>
    </row>
    <row r="13" spans="1:5" x14ac:dyDescent="0.35">
      <c r="A13" s="12"/>
    </row>
    <row r="14" spans="1:5" x14ac:dyDescent="0.35">
      <c r="A14" s="12"/>
    </row>
    <row r="17" spans="1:1" ht="15.5" x14ac:dyDescent="0.35">
      <c r="A17" s="15"/>
    </row>
    <row r="22" spans="1:1" ht="15.5" x14ac:dyDescent="0.35">
      <c r="A22" s="16"/>
    </row>
    <row r="23" spans="1:1" ht="15.5" x14ac:dyDescent="0.35">
      <c r="A23" s="16" t="s">
        <v>293</v>
      </c>
    </row>
  </sheetData>
  <sheetProtection sheet="1" objects="1" scenarios="1" formatCells="0" formatColumns="0" formatRows="0" sort="0" autoFilter="0"/>
  <pageMargins left="0.7" right="0.7" top="0.75" bottom="0.75" header="0.3" footer="0.3"/>
  <pageSetup orientation="portrait" r:id="rId1"/>
  <drawing r:id="rId2"/>
  <legacyDrawing r:id="rId3"/>
  <oleObjects>
    <mc:AlternateContent xmlns:mc="http://schemas.openxmlformats.org/markup-compatibility/2006">
      <mc:Choice Requires="x14">
        <oleObject progId="PBrush" shapeId="16385" r:id="rId4">
          <objectPr defaultSize="0" autoPict="0" r:id="rId5">
            <anchor moveWithCells="1" sizeWithCells="1">
              <from>
                <xdr:col>0</xdr:col>
                <xdr:colOff>3079750</xdr:colOff>
                <xdr:row>9</xdr:row>
                <xdr:rowOff>127000</xdr:rowOff>
              </from>
              <to>
                <xdr:col>0</xdr:col>
                <xdr:colOff>4870450</xdr:colOff>
                <xdr:row>19</xdr:row>
                <xdr:rowOff>69850</xdr:rowOff>
              </to>
            </anchor>
          </objectPr>
        </oleObject>
      </mc:Choice>
      <mc:Fallback>
        <oleObject progId="PBrush" shapeId="1638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/>
  <dimension ref="B2:C12"/>
  <sheetViews>
    <sheetView workbookViewId="0"/>
  </sheetViews>
  <sheetFormatPr defaultColWidth="8.81640625" defaultRowHeight="14.5" x14ac:dyDescent="0.35"/>
  <cols>
    <col min="1" max="1" width="3.26953125" style="18" customWidth="1"/>
    <col min="2" max="2" width="26.26953125" style="18" customWidth="1"/>
    <col min="3" max="3" width="108.7265625" style="18" customWidth="1"/>
    <col min="4" max="16384" width="8.81640625" style="18"/>
  </cols>
  <sheetData>
    <row r="2" spans="2:3" s="18" customFormat="1" ht="21" x14ac:dyDescent="0.5">
      <c r="B2" s="17" t="s">
        <v>1</v>
      </c>
    </row>
    <row r="4" spans="2:3" s="18" customFormat="1" ht="24" thickBot="1" x14ac:dyDescent="0.6">
      <c r="B4" s="8" t="s">
        <v>2</v>
      </c>
      <c r="C4" s="8"/>
    </row>
    <row r="5" spans="2:3" s="18" customFormat="1" ht="20.5" thickTop="1" thickBot="1" x14ac:dyDescent="0.5">
      <c r="B5" s="1" t="s">
        <v>3</v>
      </c>
      <c r="C5" s="2" t="s">
        <v>4</v>
      </c>
    </row>
    <row r="6" spans="2:3" s="18" customFormat="1" ht="15" thickTop="1" x14ac:dyDescent="0.35">
      <c r="B6" s="3" t="s">
        <v>5</v>
      </c>
      <c r="C6" s="4" t="s">
        <v>6</v>
      </c>
    </row>
    <row r="7" spans="2:3" s="18" customFormat="1" ht="29" x14ac:dyDescent="0.35">
      <c r="B7" s="5" t="s">
        <v>7</v>
      </c>
      <c r="C7" s="6" t="s">
        <v>8</v>
      </c>
    </row>
    <row r="8" spans="2:3" s="18" customFormat="1" ht="43.5" x14ac:dyDescent="0.35">
      <c r="B8" s="5" t="s">
        <v>9</v>
      </c>
      <c r="C8" s="7" t="s">
        <v>10</v>
      </c>
    </row>
    <row r="9" spans="2:3" s="18" customFormat="1" ht="43.5" x14ac:dyDescent="0.35">
      <c r="B9" s="5" t="s">
        <v>11</v>
      </c>
      <c r="C9" s="7" t="s">
        <v>12</v>
      </c>
    </row>
    <row r="10" spans="2:3" s="18" customFormat="1" x14ac:dyDescent="0.35">
      <c r="B10" s="5" t="s">
        <v>13</v>
      </c>
      <c r="C10" s="7" t="s">
        <v>14</v>
      </c>
    </row>
    <row r="11" spans="2:3" s="18" customFormat="1" x14ac:dyDescent="0.35">
      <c r="B11" s="5" t="s">
        <v>294</v>
      </c>
      <c r="C11" s="7" t="s">
        <v>295</v>
      </c>
    </row>
    <row r="12" spans="2:3" s="18" customFormat="1" x14ac:dyDescent="0.35">
      <c r="B12" s="5" t="s">
        <v>15</v>
      </c>
      <c r="C12" s="7" t="s">
        <v>16</v>
      </c>
    </row>
  </sheetData>
  <sheetProtection sheet="1" objects="1" scenarios="1" formatCells="0" formatColumns="0" formatRows="0" sort="0" autoFilter="0"/>
  <autoFilter ref="B2:C12" xr:uid="{00000000-0001-0000-0000-000000000000}"/>
  <mergeCells count="1">
    <mergeCell ref="B4:C4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A6C87-A2CD-4364-A624-56B6AE97C870}">
  <sheetPr codeName="Sheet3">
    <tabColor theme="9" tint="0.39997558519241921"/>
  </sheetPr>
  <dimension ref="A1:H10"/>
  <sheetViews>
    <sheetView zoomScaleNormal="100" workbookViewId="0">
      <selection sqref="A1:B1"/>
    </sheetView>
  </sheetViews>
  <sheetFormatPr defaultColWidth="8.7265625" defaultRowHeight="14.5" x14ac:dyDescent="0.35"/>
  <cols>
    <col min="1" max="1" width="34.54296875" style="18" customWidth="1"/>
    <col min="2" max="2" width="18.453125" style="18" customWidth="1"/>
    <col min="3" max="8" width="15.26953125" style="20" customWidth="1"/>
    <col min="9" max="16384" width="8.7265625" style="18"/>
  </cols>
  <sheetData>
    <row r="1" spans="1:8" ht="15.5" x14ac:dyDescent="0.35">
      <c r="A1" s="19" t="s">
        <v>17</v>
      </c>
      <c r="B1" s="19"/>
    </row>
    <row r="2" spans="1:8" ht="15.5" x14ac:dyDescent="0.35">
      <c r="A2" s="21"/>
      <c r="B2" s="21"/>
    </row>
    <row r="3" spans="1:8" ht="44.15" customHeight="1" x14ac:dyDescent="0.35">
      <c r="A3" s="22" t="s">
        <v>18</v>
      </c>
      <c r="B3" s="22"/>
      <c r="C3" s="22"/>
      <c r="D3" s="22"/>
      <c r="E3" s="22"/>
      <c r="F3" s="22"/>
      <c r="G3" s="22"/>
      <c r="H3" s="22"/>
    </row>
    <row r="4" spans="1:8" x14ac:dyDescent="0.35">
      <c r="A4" s="23" t="s">
        <v>19</v>
      </c>
      <c r="B4" s="23"/>
      <c r="C4" s="23"/>
      <c r="D4" s="23"/>
      <c r="E4" s="23"/>
      <c r="F4" s="23"/>
      <c r="G4" s="23"/>
      <c r="H4" s="23"/>
    </row>
    <row r="5" spans="1:8" ht="15.5" x14ac:dyDescent="0.35">
      <c r="A5" s="21"/>
      <c r="B5" s="21"/>
    </row>
    <row r="6" spans="1:8" x14ac:dyDescent="0.35">
      <c r="A6" s="24" t="s">
        <v>20</v>
      </c>
      <c r="B6" s="24" t="s">
        <v>21</v>
      </c>
      <c r="C6" s="24" t="s">
        <v>22</v>
      </c>
      <c r="D6" s="24"/>
      <c r="E6" s="25" t="s">
        <v>23</v>
      </c>
      <c r="F6" s="26"/>
      <c r="G6" s="25" t="s">
        <v>24</v>
      </c>
      <c r="H6" s="26"/>
    </row>
    <row r="7" spans="1:8" x14ac:dyDescent="0.35">
      <c r="A7" s="24"/>
      <c r="B7" s="24"/>
      <c r="C7" s="27" t="s">
        <v>25</v>
      </c>
      <c r="D7" s="27" t="s">
        <v>26</v>
      </c>
      <c r="E7" s="27" t="s">
        <v>25</v>
      </c>
      <c r="F7" s="27" t="s">
        <v>26</v>
      </c>
      <c r="G7" s="27" t="s">
        <v>25</v>
      </c>
      <c r="H7" s="27" t="s">
        <v>26</v>
      </c>
    </row>
    <row r="8" spans="1:8" x14ac:dyDescent="0.35">
      <c r="A8" s="28" t="s">
        <v>27</v>
      </c>
      <c r="B8" s="29" t="s">
        <v>28</v>
      </c>
      <c r="C8" s="30">
        <v>2.6215180221956715</v>
      </c>
      <c r="D8" s="30">
        <v>5.4861279503202702</v>
      </c>
      <c r="E8" s="31">
        <v>250</v>
      </c>
      <c r="F8" s="31">
        <v>250</v>
      </c>
      <c r="G8" s="30">
        <v>655.54520286451748</v>
      </c>
      <c r="H8" s="30">
        <v>1373.2912545816753</v>
      </c>
    </row>
    <row r="10" spans="1:8" ht="31" customHeight="1" x14ac:dyDescent="0.35">
      <c r="A10" s="22" t="s">
        <v>29</v>
      </c>
      <c r="B10" s="22"/>
      <c r="C10" s="22"/>
      <c r="D10" s="22"/>
      <c r="E10" s="22"/>
      <c r="F10" s="22"/>
      <c r="G10" s="22"/>
      <c r="H10" s="22"/>
    </row>
  </sheetData>
  <sheetProtection sheet="1" objects="1" scenarios="1" formatCells="0" formatColumns="0" formatRows="0" sort="0" autoFilter="0"/>
  <autoFilter ref="A1:H10" xr:uid="{4FEA6C87-A2CD-4364-A624-56B6AE97C870}">
    <filterColumn colId="0" showButton="0"/>
  </autoFilter>
  <mergeCells count="9">
    <mergeCell ref="A10:H10"/>
    <mergeCell ref="G6:H6"/>
    <mergeCell ref="A1:B1"/>
    <mergeCell ref="A6:A7"/>
    <mergeCell ref="B6:B7"/>
    <mergeCell ref="C6:D6"/>
    <mergeCell ref="E6:F6"/>
    <mergeCell ref="A3:H3"/>
    <mergeCell ref="A4:H4"/>
  </mergeCells>
  <conditionalFormatting sqref="C8:D8">
    <cfRule type="cellIs" dxfId="13" priority="8" operator="greaterThanOrEqual">
      <formula>10000</formula>
    </cfRule>
    <cfRule type="cellIs" dxfId="12" priority="9" operator="greaterThanOrEqual">
      <formula>10</formula>
    </cfRule>
    <cfRule type="cellIs" dxfId="11" priority="10" operator="between">
      <formula>1</formula>
      <formula>9.999</formula>
    </cfRule>
    <cfRule type="cellIs" dxfId="10" priority="11" operator="between">
      <formula>0.1</formula>
      <formula>0.999</formula>
    </cfRule>
    <cfRule type="cellIs" dxfId="9" priority="12" operator="lessThanOrEqual">
      <formula>0.1</formula>
    </cfRule>
    <cfRule type="containsBlanks" dxfId="8" priority="13" stopIfTrue="1">
      <formula>LEN(TRIM(C8))=0</formula>
    </cfRule>
    <cfRule type="cellIs" dxfId="7" priority="14" operator="equal">
      <formula>0</formula>
    </cfRule>
  </conditionalFormatting>
  <conditionalFormatting sqref="G8:H8">
    <cfRule type="cellIs" dxfId="6" priority="1" operator="greaterThanOrEqual">
      <formula>10000</formula>
    </cfRule>
    <cfRule type="cellIs" dxfId="5" priority="2" operator="greaterThanOrEqual">
      <formula>10</formula>
    </cfRule>
    <cfRule type="cellIs" dxfId="4" priority="3" operator="between">
      <formula>1</formula>
      <formula>9.999</formula>
    </cfRule>
    <cfRule type="cellIs" dxfId="3" priority="4" operator="between">
      <formula>0.1</formula>
      <formula>0.999</formula>
    </cfRule>
    <cfRule type="cellIs" dxfId="2" priority="5" operator="lessThanOrEqual">
      <formula>0.1</formula>
    </cfRule>
    <cfRule type="containsBlanks" dxfId="1" priority="6" stopIfTrue="1">
      <formula>LEN(TRIM(G8))=0</formula>
    </cfRule>
    <cfRule type="cellIs" dxfId="0" priority="7" operator="equal">
      <formula>0</formula>
    </cfRule>
  </conditionalFormatting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797FEC-7838-49B3-B092-56D5B97A511A}">
  <sheetPr codeName="Sheet4"/>
  <dimension ref="B2:L11"/>
  <sheetViews>
    <sheetView workbookViewId="0"/>
  </sheetViews>
  <sheetFormatPr defaultColWidth="8.81640625" defaultRowHeight="14.5" x14ac:dyDescent="0.35"/>
  <cols>
    <col min="1" max="1" width="3.26953125" style="18" customWidth="1"/>
    <col min="2" max="8" width="8.81640625" style="18"/>
    <col min="9" max="9" width="6.26953125" style="18" customWidth="1"/>
    <col min="10" max="10" width="6.1796875" style="18" customWidth="1"/>
    <col min="11" max="11" width="6.26953125" style="18" customWidth="1"/>
    <col min="12" max="12" width="53.81640625" style="18" bestFit="1" customWidth="1"/>
    <col min="13" max="16384" width="8.81640625" style="18"/>
  </cols>
  <sheetData>
    <row r="2" spans="2:12" s="18" customFormat="1" ht="21" x14ac:dyDescent="0.5">
      <c r="B2" s="17" t="s">
        <v>30</v>
      </c>
    </row>
    <row r="4" spans="2:12" s="18" customFormat="1" ht="15" thickBot="1" x14ac:dyDescent="0.4"/>
    <row r="5" spans="2:12" s="18" customFormat="1" ht="19" thickBot="1" x14ac:dyDescent="0.5">
      <c r="K5" s="32" t="s">
        <v>31</v>
      </c>
      <c r="L5" s="33"/>
    </row>
    <row r="6" spans="2:12" s="18" customFormat="1" ht="16.5" x14ac:dyDescent="0.45">
      <c r="K6" s="34" t="s">
        <v>32</v>
      </c>
      <c r="L6" s="35" t="s">
        <v>33</v>
      </c>
    </row>
    <row r="7" spans="2:12" s="18" customFormat="1" ht="16.5" x14ac:dyDescent="0.45">
      <c r="K7" s="36" t="s">
        <v>34</v>
      </c>
      <c r="L7" s="37" t="s">
        <v>35</v>
      </c>
    </row>
    <row r="8" spans="2:12" s="18" customFormat="1" ht="16.5" x14ac:dyDescent="0.45">
      <c r="K8" s="36" t="s">
        <v>36</v>
      </c>
      <c r="L8" s="37" t="s">
        <v>37</v>
      </c>
    </row>
    <row r="9" spans="2:12" s="18" customFormat="1" ht="16.5" x14ac:dyDescent="0.45">
      <c r="K9" s="36" t="s">
        <v>38</v>
      </c>
      <c r="L9" s="37" t="s">
        <v>39</v>
      </c>
    </row>
    <row r="10" spans="2:12" s="18" customFormat="1" ht="16.5" x14ac:dyDescent="0.45">
      <c r="K10" s="36" t="s">
        <v>40</v>
      </c>
      <c r="L10" s="37" t="s">
        <v>41</v>
      </c>
    </row>
    <row r="11" spans="2:12" s="18" customFormat="1" ht="17" thickBot="1" x14ac:dyDescent="0.5">
      <c r="K11" s="38" t="s">
        <v>42</v>
      </c>
      <c r="L11" s="39" t="s">
        <v>43</v>
      </c>
    </row>
  </sheetData>
  <sheetProtection sheet="1" objects="1" scenarios="1" formatCells="0" formatColumns="0" formatRows="0" sort="0" autoFilter="0"/>
  <autoFilter ref="B2:L11" xr:uid="{F1797FEC-7838-49B3-B092-56D5B97A511A}"/>
  <mergeCells count="1">
    <mergeCell ref="K5:L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97C6E2-8994-4CB3-B5F1-93BD8ECDDAAB}">
  <sheetPr codeName="Sheet5">
    <tabColor theme="9" tint="0.39997558519241921"/>
  </sheetPr>
  <dimension ref="B2:E222"/>
  <sheetViews>
    <sheetView zoomScale="80" zoomScaleNormal="80" workbookViewId="0"/>
  </sheetViews>
  <sheetFormatPr defaultColWidth="9.1796875" defaultRowHeight="14.5" x14ac:dyDescent="0.35"/>
  <cols>
    <col min="1" max="1" width="0.81640625" style="18" customWidth="1"/>
    <col min="2" max="2" width="53.26953125" style="18" bestFit="1" customWidth="1"/>
    <col min="3" max="3" width="12.453125" style="67" customWidth="1"/>
    <col min="4" max="4" width="14.26953125" style="18" customWidth="1"/>
    <col min="5" max="5" width="20.26953125" style="18" bestFit="1" customWidth="1"/>
    <col min="6" max="6" width="10.54296875" style="18" customWidth="1"/>
    <col min="7" max="9" width="11" style="18" customWidth="1"/>
    <col min="10" max="11" width="13.26953125" style="18" customWidth="1"/>
    <col min="12" max="12" width="15.1796875" style="18" customWidth="1"/>
    <col min="13" max="13" width="49.81640625" style="18" customWidth="1"/>
    <col min="14" max="14" width="9.1796875" style="18"/>
    <col min="15" max="15" width="8.453125" style="18" customWidth="1"/>
    <col min="16" max="16" width="12.7265625" style="18" customWidth="1"/>
    <col min="17" max="16384" width="9.1796875" style="18"/>
  </cols>
  <sheetData>
    <row r="2" spans="2:5" s="18" customFormat="1" x14ac:dyDescent="0.35">
      <c r="B2" s="40" t="s">
        <v>146</v>
      </c>
      <c r="C2" s="41" t="s">
        <v>147</v>
      </c>
      <c r="D2" s="40" t="s">
        <v>148</v>
      </c>
      <c r="E2" s="40" t="s">
        <v>149</v>
      </c>
    </row>
    <row r="3" spans="2:5" s="18" customFormat="1" x14ac:dyDescent="0.35">
      <c r="B3" s="28" t="s">
        <v>150</v>
      </c>
      <c r="C3" s="42" t="s">
        <v>151</v>
      </c>
      <c r="D3" s="28">
        <v>28.349499999999999</v>
      </c>
      <c r="E3" s="28" t="s">
        <v>150</v>
      </c>
    </row>
    <row r="4" spans="2:5" s="18" customFormat="1" x14ac:dyDescent="0.35">
      <c r="B4" s="43" t="s">
        <v>152</v>
      </c>
      <c r="C4" s="42" t="s">
        <v>153</v>
      </c>
      <c r="D4" s="44">
        <v>250</v>
      </c>
      <c r="E4" s="45" t="s">
        <v>154</v>
      </c>
    </row>
    <row r="5" spans="2:5" s="18" customFormat="1" x14ac:dyDescent="0.35">
      <c r="B5" s="40" t="s">
        <v>155</v>
      </c>
      <c r="C5" s="41" t="s">
        <v>147</v>
      </c>
      <c r="D5" s="40" t="s">
        <v>148</v>
      </c>
      <c r="E5" s="40" t="s">
        <v>149</v>
      </c>
    </row>
    <row r="6" spans="2:5" s="18" customFormat="1" ht="15" x14ac:dyDescent="0.35">
      <c r="B6" s="43" t="s">
        <v>156</v>
      </c>
      <c r="C6" s="46" t="s">
        <v>157</v>
      </c>
      <c r="D6" s="44">
        <v>106.5</v>
      </c>
      <c r="E6" s="45" t="s">
        <v>158</v>
      </c>
    </row>
    <row r="7" spans="2:5" s="18" customFormat="1" ht="15" x14ac:dyDescent="0.35">
      <c r="B7" s="45" t="s">
        <v>159</v>
      </c>
      <c r="C7" s="46" t="s">
        <v>160</v>
      </c>
      <c r="D7" s="44">
        <v>0.7</v>
      </c>
      <c r="E7" s="45" t="s">
        <v>161</v>
      </c>
    </row>
    <row r="8" spans="2:5" s="18" customFormat="1" ht="15" x14ac:dyDescent="0.35">
      <c r="B8" s="45" t="s">
        <v>162</v>
      </c>
      <c r="C8" s="46" t="s">
        <v>163</v>
      </c>
      <c r="D8" s="44">
        <f>Amt_tDCE_app/F_tDCE_3M</f>
        <v>152.14285714285714</v>
      </c>
      <c r="E8" s="45" t="s">
        <v>164</v>
      </c>
    </row>
    <row r="9" spans="2:5" s="18" customFormat="1" x14ac:dyDescent="0.35">
      <c r="B9" s="40" t="s">
        <v>165</v>
      </c>
      <c r="C9" s="41" t="s">
        <v>147</v>
      </c>
      <c r="D9" s="40" t="s">
        <v>148</v>
      </c>
      <c r="E9" s="40" t="s">
        <v>149</v>
      </c>
    </row>
    <row r="10" spans="2:5" s="18" customFormat="1" ht="16.5" x14ac:dyDescent="0.45">
      <c r="B10" s="28" t="s">
        <v>166</v>
      </c>
      <c r="C10" s="47" t="s">
        <v>167</v>
      </c>
      <c r="D10" s="28">
        <v>936</v>
      </c>
      <c r="E10" s="28" t="s">
        <v>168</v>
      </c>
    </row>
    <row r="11" spans="2:5" s="18" customFormat="1" ht="16.5" x14ac:dyDescent="0.45">
      <c r="B11" s="28" t="s">
        <v>169</v>
      </c>
      <c r="C11" s="47" t="s">
        <v>170</v>
      </c>
      <c r="D11" s="28">
        <v>52</v>
      </c>
      <c r="E11" s="28" t="s">
        <v>171</v>
      </c>
    </row>
    <row r="12" spans="2:5" s="18" customFormat="1" ht="16.5" x14ac:dyDescent="0.45">
      <c r="B12" s="28" t="s">
        <v>172</v>
      </c>
      <c r="C12" s="47" t="s">
        <v>173</v>
      </c>
      <c r="D12" s="48" t="e">
        <f>OHpW*Weeks_year</f>
        <v>#REF!</v>
      </c>
      <c r="E12" s="28" t="s">
        <v>174</v>
      </c>
    </row>
    <row r="13" spans="2:5" s="18" customFormat="1" ht="16.5" x14ac:dyDescent="0.45">
      <c r="B13" s="28" t="s">
        <v>175</v>
      </c>
      <c r="C13" s="47" t="s">
        <v>176</v>
      </c>
      <c r="D13" s="28">
        <v>1</v>
      </c>
      <c r="E13" s="28" t="s">
        <v>177</v>
      </c>
    </row>
    <row r="14" spans="2:5" s="18" customFormat="1" ht="16.5" x14ac:dyDescent="0.45">
      <c r="B14" s="28" t="s">
        <v>178</v>
      </c>
      <c r="C14" s="47" t="s">
        <v>179</v>
      </c>
      <c r="D14" s="28">
        <v>3</v>
      </c>
      <c r="E14" s="28" t="s">
        <v>180</v>
      </c>
    </row>
    <row r="15" spans="2:5" s="18" customFormat="1" ht="16.5" x14ac:dyDescent="0.45">
      <c r="B15" s="28" t="s">
        <v>181</v>
      </c>
      <c r="C15" s="47" t="s">
        <v>182</v>
      </c>
      <c r="D15" s="28">
        <v>4</v>
      </c>
      <c r="E15" s="28" t="s">
        <v>180</v>
      </c>
    </row>
    <row r="16" spans="2:5" s="18" customFormat="1" ht="16.5" x14ac:dyDescent="0.45">
      <c r="B16" s="28" t="s">
        <v>183</v>
      </c>
      <c r="C16" s="47" t="s">
        <v>184</v>
      </c>
      <c r="D16" s="28">
        <v>2</v>
      </c>
      <c r="E16" s="28" t="s">
        <v>185</v>
      </c>
    </row>
    <row r="17" spans="2:5" s="18" customFormat="1" ht="16.5" x14ac:dyDescent="0.45">
      <c r="B17" s="28" t="s">
        <v>186</v>
      </c>
      <c r="C17" s="47" t="s">
        <v>187</v>
      </c>
      <c r="D17" s="28">
        <v>4</v>
      </c>
      <c r="E17" s="28" t="s">
        <v>185</v>
      </c>
    </row>
    <row r="18" spans="2:5" s="18" customFormat="1" ht="16.5" x14ac:dyDescent="0.45">
      <c r="B18" s="28" t="s">
        <v>188</v>
      </c>
      <c r="C18" s="47" t="s">
        <v>189</v>
      </c>
      <c r="D18" s="28">
        <f>AVERAGE(D14*D16,D15*D17)</f>
        <v>11</v>
      </c>
      <c r="E18" s="28" t="s">
        <v>190</v>
      </c>
    </row>
    <row r="19" spans="2:5" s="18" customFormat="1" ht="16.5" x14ac:dyDescent="0.45">
      <c r="B19" s="28" t="s">
        <v>191</v>
      </c>
      <c r="C19" s="47" t="s">
        <v>192</v>
      </c>
      <c r="D19" s="28" t="e">
        <f>Job_hrs/(N_apps_job+1)*min_per_hr</f>
        <v>#REF!</v>
      </c>
      <c r="E19" s="28" t="s">
        <v>193</v>
      </c>
    </row>
    <row r="20" spans="2:5" s="18" customFormat="1" ht="16.5" x14ac:dyDescent="0.45">
      <c r="B20" s="28" t="s">
        <v>194</v>
      </c>
      <c r="C20" s="47" t="s">
        <v>195</v>
      </c>
      <c r="D20" s="28">
        <v>14.4</v>
      </c>
      <c r="E20" s="28" t="s">
        <v>196</v>
      </c>
    </row>
    <row r="21" spans="2:5" s="18" customFormat="1" ht="16.5" x14ac:dyDescent="0.45">
      <c r="B21" s="28" t="s">
        <v>197</v>
      </c>
      <c r="C21" s="47" t="s">
        <v>198</v>
      </c>
      <c r="D21" s="49" t="e">
        <f ca="1">_xll.RiskOutput("Jobs per Shift")+ROUND(Jobs_site_year/Hours_year*t_avg,0)</f>
        <v>#NAME?</v>
      </c>
      <c r="E21" s="28" t="s">
        <v>199</v>
      </c>
    </row>
    <row r="22" spans="2:5" s="18" customFormat="1" x14ac:dyDescent="0.35">
      <c r="B22" s="50" t="s">
        <v>200</v>
      </c>
      <c r="C22" s="51"/>
      <c r="D22" s="52" t="e">
        <f ca="1">_xll.RiskOutput("Weight Fraction of tDCE in Formulation")+VLOOKUP(E24,B124:E222,4,FALSE)</f>
        <v>#NAME?</v>
      </c>
      <c r="E22" s="50" t="s">
        <v>161</v>
      </c>
    </row>
    <row r="23" spans="2:5" s="18" customFormat="1" ht="29" x14ac:dyDescent="0.35">
      <c r="B23" s="53" t="s">
        <v>201</v>
      </c>
      <c r="C23" s="54" t="s">
        <v>202</v>
      </c>
      <c r="D23" s="55"/>
      <c r="E23" s="56" t="s">
        <v>203</v>
      </c>
    </row>
    <row r="24" spans="2:5" s="18" customFormat="1" x14ac:dyDescent="0.35">
      <c r="B24" s="57">
        <v>1</v>
      </c>
      <c r="C24" s="58">
        <v>1</v>
      </c>
      <c r="D24" s="59">
        <f>1/99</f>
        <v>1.0101010101010102E-2</v>
      </c>
      <c r="E24" s="60" t="e" cm="1">
        <f t="array" aca="1" ref="E24" ca="1">_xll.RiskDiscrete(B24:B122,D24:D122, _xll.RiskName("Sampled Formulation Type"), _xll.RiskStatic(1))</f>
        <v>#NAME?</v>
      </c>
    </row>
    <row r="25" spans="2:5" s="18" customFormat="1" x14ac:dyDescent="0.35">
      <c r="B25" s="57">
        <v>2</v>
      </c>
      <c r="C25" s="58">
        <v>1</v>
      </c>
      <c r="D25" s="59">
        <f t="shared" ref="D25:D88" si="0">1/99</f>
        <v>1.0101010101010102E-2</v>
      </c>
      <c r="E25" s="28"/>
    </row>
    <row r="26" spans="2:5" s="18" customFormat="1" x14ac:dyDescent="0.35">
      <c r="B26" s="57">
        <v>3</v>
      </c>
      <c r="C26" s="58">
        <v>1</v>
      </c>
      <c r="D26" s="59">
        <f t="shared" si="0"/>
        <v>1.0101010101010102E-2</v>
      </c>
      <c r="E26" s="28"/>
    </row>
    <row r="27" spans="2:5" s="18" customFormat="1" x14ac:dyDescent="0.35">
      <c r="B27" s="57">
        <v>4</v>
      </c>
      <c r="C27" s="58">
        <v>1</v>
      </c>
      <c r="D27" s="59">
        <f t="shared" si="0"/>
        <v>1.0101010101010102E-2</v>
      </c>
      <c r="E27" s="28"/>
    </row>
    <row r="28" spans="2:5" s="18" customFormat="1" x14ac:dyDescent="0.35">
      <c r="B28" s="57">
        <v>5</v>
      </c>
      <c r="C28" s="58">
        <v>1</v>
      </c>
      <c r="D28" s="59">
        <f t="shared" si="0"/>
        <v>1.0101010101010102E-2</v>
      </c>
      <c r="E28" s="28"/>
    </row>
    <row r="29" spans="2:5" s="18" customFormat="1" x14ac:dyDescent="0.35">
      <c r="B29" s="57">
        <v>6</v>
      </c>
      <c r="C29" s="58">
        <v>1</v>
      </c>
      <c r="D29" s="59">
        <f t="shared" si="0"/>
        <v>1.0101010101010102E-2</v>
      </c>
      <c r="E29" s="28"/>
    </row>
    <row r="30" spans="2:5" s="18" customFormat="1" x14ac:dyDescent="0.35">
      <c r="B30" s="57">
        <v>7</v>
      </c>
      <c r="C30" s="58">
        <v>1</v>
      </c>
      <c r="D30" s="59">
        <f t="shared" si="0"/>
        <v>1.0101010101010102E-2</v>
      </c>
      <c r="E30" s="28"/>
    </row>
    <row r="31" spans="2:5" s="18" customFormat="1" x14ac:dyDescent="0.35">
      <c r="B31" s="57">
        <v>8</v>
      </c>
      <c r="C31" s="58">
        <v>1</v>
      </c>
      <c r="D31" s="59">
        <f t="shared" si="0"/>
        <v>1.0101010101010102E-2</v>
      </c>
      <c r="E31" s="28"/>
    </row>
    <row r="32" spans="2:5" s="18" customFormat="1" x14ac:dyDescent="0.35">
      <c r="B32" s="57">
        <v>9</v>
      </c>
      <c r="C32" s="58">
        <v>1</v>
      </c>
      <c r="D32" s="59">
        <f t="shared" si="0"/>
        <v>1.0101010101010102E-2</v>
      </c>
      <c r="E32" s="28"/>
    </row>
    <row r="33" spans="2:5" s="18" customFormat="1" x14ac:dyDescent="0.35">
      <c r="B33" s="57">
        <v>10</v>
      </c>
      <c r="C33" s="58">
        <v>1</v>
      </c>
      <c r="D33" s="59">
        <f t="shared" si="0"/>
        <v>1.0101010101010102E-2</v>
      </c>
      <c r="E33" s="28"/>
    </row>
    <row r="34" spans="2:5" s="18" customFormat="1" x14ac:dyDescent="0.35">
      <c r="B34" s="57">
        <v>11</v>
      </c>
      <c r="C34" s="58">
        <v>1</v>
      </c>
      <c r="D34" s="59">
        <f t="shared" si="0"/>
        <v>1.0101010101010102E-2</v>
      </c>
      <c r="E34" s="28"/>
    </row>
    <row r="35" spans="2:5" s="18" customFormat="1" x14ac:dyDescent="0.35">
      <c r="B35" s="57">
        <v>12</v>
      </c>
      <c r="C35" s="58">
        <v>1</v>
      </c>
      <c r="D35" s="59">
        <f t="shared" si="0"/>
        <v>1.0101010101010102E-2</v>
      </c>
      <c r="E35" s="28"/>
    </row>
    <row r="36" spans="2:5" s="18" customFormat="1" x14ac:dyDescent="0.35">
      <c r="B36" s="57">
        <v>13</v>
      </c>
      <c r="C36" s="58">
        <v>1</v>
      </c>
      <c r="D36" s="59">
        <f t="shared" si="0"/>
        <v>1.0101010101010102E-2</v>
      </c>
      <c r="E36" s="28"/>
    </row>
    <row r="37" spans="2:5" s="18" customFormat="1" x14ac:dyDescent="0.35">
      <c r="B37" s="57">
        <v>14</v>
      </c>
      <c r="C37" s="58">
        <v>1</v>
      </c>
      <c r="D37" s="59">
        <f t="shared" si="0"/>
        <v>1.0101010101010102E-2</v>
      </c>
      <c r="E37" s="28"/>
    </row>
    <row r="38" spans="2:5" s="18" customFormat="1" x14ac:dyDescent="0.35">
      <c r="B38" s="57">
        <v>15</v>
      </c>
      <c r="C38" s="58">
        <v>1</v>
      </c>
      <c r="D38" s="59">
        <f t="shared" si="0"/>
        <v>1.0101010101010102E-2</v>
      </c>
      <c r="E38" s="28"/>
    </row>
    <row r="39" spans="2:5" s="18" customFormat="1" x14ac:dyDescent="0.35">
      <c r="B39" s="57">
        <v>16</v>
      </c>
      <c r="C39" s="58">
        <v>1</v>
      </c>
      <c r="D39" s="59">
        <f t="shared" si="0"/>
        <v>1.0101010101010102E-2</v>
      </c>
      <c r="E39" s="28"/>
    </row>
    <row r="40" spans="2:5" s="18" customFormat="1" x14ac:dyDescent="0.35">
      <c r="B40" s="57">
        <v>17</v>
      </c>
      <c r="C40" s="58">
        <v>1</v>
      </c>
      <c r="D40" s="59">
        <f t="shared" si="0"/>
        <v>1.0101010101010102E-2</v>
      </c>
      <c r="E40" s="28"/>
    </row>
    <row r="41" spans="2:5" s="18" customFormat="1" x14ac:dyDescent="0.35">
      <c r="B41" s="57">
        <v>18</v>
      </c>
      <c r="C41" s="58">
        <v>1</v>
      </c>
      <c r="D41" s="59">
        <f t="shared" si="0"/>
        <v>1.0101010101010102E-2</v>
      </c>
      <c r="E41" s="28"/>
    </row>
    <row r="42" spans="2:5" s="18" customFormat="1" x14ac:dyDescent="0.35">
      <c r="B42" s="57">
        <v>19</v>
      </c>
      <c r="C42" s="58">
        <v>1</v>
      </c>
      <c r="D42" s="59">
        <f t="shared" si="0"/>
        <v>1.0101010101010102E-2</v>
      </c>
      <c r="E42" s="28"/>
    </row>
    <row r="43" spans="2:5" s="18" customFormat="1" x14ac:dyDescent="0.35">
      <c r="B43" s="57">
        <v>20</v>
      </c>
      <c r="C43" s="58">
        <v>1</v>
      </c>
      <c r="D43" s="59">
        <f t="shared" si="0"/>
        <v>1.0101010101010102E-2</v>
      </c>
      <c r="E43" s="28"/>
    </row>
    <row r="44" spans="2:5" s="18" customFormat="1" x14ac:dyDescent="0.35">
      <c r="B44" s="57">
        <v>21</v>
      </c>
      <c r="C44" s="58">
        <v>1</v>
      </c>
      <c r="D44" s="59">
        <f t="shared" si="0"/>
        <v>1.0101010101010102E-2</v>
      </c>
      <c r="E44" s="28"/>
    </row>
    <row r="45" spans="2:5" s="18" customFormat="1" x14ac:dyDescent="0.35">
      <c r="B45" s="57">
        <v>22</v>
      </c>
      <c r="C45" s="58">
        <v>1</v>
      </c>
      <c r="D45" s="59">
        <f t="shared" si="0"/>
        <v>1.0101010101010102E-2</v>
      </c>
      <c r="E45" s="28"/>
    </row>
    <row r="46" spans="2:5" s="18" customFormat="1" x14ac:dyDescent="0.35">
      <c r="B46" s="57">
        <v>23</v>
      </c>
      <c r="C46" s="58">
        <v>1</v>
      </c>
      <c r="D46" s="59">
        <f t="shared" si="0"/>
        <v>1.0101010101010102E-2</v>
      </c>
      <c r="E46" s="28"/>
    </row>
    <row r="47" spans="2:5" s="18" customFormat="1" x14ac:dyDescent="0.35">
      <c r="B47" s="57">
        <v>24</v>
      </c>
      <c r="C47" s="58">
        <v>1</v>
      </c>
      <c r="D47" s="59">
        <f t="shared" si="0"/>
        <v>1.0101010101010102E-2</v>
      </c>
      <c r="E47" s="28"/>
    </row>
    <row r="48" spans="2:5" s="18" customFormat="1" x14ac:dyDescent="0.35">
      <c r="B48" s="57">
        <v>25</v>
      </c>
      <c r="C48" s="58">
        <v>1</v>
      </c>
      <c r="D48" s="59">
        <f t="shared" si="0"/>
        <v>1.0101010101010102E-2</v>
      </c>
      <c r="E48" s="28"/>
    </row>
    <row r="49" spans="2:5" s="18" customFormat="1" x14ac:dyDescent="0.35">
      <c r="B49" s="57">
        <v>26</v>
      </c>
      <c r="C49" s="58">
        <v>1</v>
      </c>
      <c r="D49" s="59">
        <f t="shared" si="0"/>
        <v>1.0101010101010102E-2</v>
      </c>
      <c r="E49" s="28"/>
    </row>
    <row r="50" spans="2:5" s="18" customFormat="1" x14ac:dyDescent="0.35">
      <c r="B50" s="57">
        <v>27</v>
      </c>
      <c r="C50" s="58">
        <v>1</v>
      </c>
      <c r="D50" s="59">
        <f t="shared" si="0"/>
        <v>1.0101010101010102E-2</v>
      </c>
      <c r="E50" s="28"/>
    </row>
    <row r="51" spans="2:5" s="18" customFormat="1" x14ac:dyDescent="0.35">
      <c r="B51" s="57">
        <v>28</v>
      </c>
      <c r="C51" s="58">
        <v>1</v>
      </c>
      <c r="D51" s="59">
        <f t="shared" si="0"/>
        <v>1.0101010101010102E-2</v>
      </c>
      <c r="E51" s="28"/>
    </row>
    <row r="52" spans="2:5" s="18" customFormat="1" x14ac:dyDescent="0.35">
      <c r="B52" s="57">
        <v>29</v>
      </c>
      <c r="C52" s="58">
        <v>1</v>
      </c>
      <c r="D52" s="59">
        <f t="shared" si="0"/>
        <v>1.0101010101010102E-2</v>
      </c>
      <c r="E52" s="28"/>
    </row>
    <row r="53" spans="2:5" s="18" customFormat="1" x14ac:dyDescent="0.35">
      <c r="B53" s="57">
        <v>30</v>
      </c>
      <c r="C53" s="58">
        <v>1</v>
      </c>
      <c r="D53" s="59">
        <f t="shared" si="0"/>
        <v>1.0101010101010102E-2</v>
      </c>
      <c r="E53" s="28"/>
    </row>
    <row r="54" spans="2:5" s="18" customFormat="1" x14ac:dyDescent="0.35">
      <c r="B54" s="57">
        <v>31</v>
      </c>
      <c r="C54" s="58">
        <v>1</v>
      </c>
      <c r="D54" s="59">
        <f t="shared" si="0"/>
        <v>1.0101010101010102E-2</v>
      </c>
      <c r="E54" s="28"/>
    </row>
    <row r="55" spans="2:5" s="18" customFormat="1" x14ac:dyDescent="0.35">
      <c r="B55" s="57">
        <v>32</v>
      </c>
      <c r="C55" s="58">
        <v>1</v>
      </c>
      <c r="D55" s="59">
        <f t="shared" si="0"/>
        <v>1.0101010101010102E-2</v>
      </c>
      <c r="E55" s="28"/>
    </row>
    <row r="56" spans="2:5" s="18" customFormat="1" x14ac:dyDescent="0.35">
      <c r="B56" s="57">
        <v>33</v>
      </c>
      <c r="C56" s="58">
        <v>1</v>
      </c>
      <c r="D56" s="59">
        <f t="shared" si="0"/>
        <v>1.0101010101010102E-2</v>
      </c>
      <c r="E56" s="28"/>
    </row>
    <row r="57" spans="2:5" s="18" customFormat="1" x14ac:dyDescent="0.35">
      <c r="B57" s="57">
        <v>34</v>
      </c>
      <c r="C57" s="58">
        <v>1</v>
      </c>
      <c r="D57" s="59">
        <f t="shared" si="0"/>
        <v>1.0101010101010102E-2</v>
      </c>
      <c r="E57" s="28"/>
    </row>
    <row r="58" spans="2:5" s="18" customFormat="1" x14ac:dyDescent="0.35">
      <c r="B58" s="57">
        <v>35</v>
      </c>
      <c r="C58" s="58">
        <v>1</v>
      </c>
      <c r="D58" s="59">
        <f t="shared" si="0"/>
        <v>1.0101010101010102E-2</v>
      </c>
      <c r="E58" s="28"/>
    </row>
    <row r="59" spans="2:5" s="18" customFormat="1" x14ac:dyDescent="0.35">
      <c r="B59" s="57">
        <v>36</v>
      </c>
      <c r="C59" s="58">
        <v>1</v>
      </c>
      <c r="D59" s="59">
        <f t="shared" si="0"/>
        <v>1.0101010101010102E-2</v>
      </c>
      <c r="E59" s="28"/>
    </row>
    <row r="60" spans="2:5" s="18" customFormat="1" x14ac:dyDescent="0.35">
      <c r="B60" s="57">
        <v>37</v>
      </c>
      <c r="C60" s="58">
        <v>1</v>
      </c>
      <c r="D60" s="59">
        <f t="shared" si="0"/>
        <v>1.0101010101010102E-2</v>
      </c>
      <c r="E60" s="28"/>
    </row>
    <row r="61" spans="2:5" s="18" customFormat="1" x14ac:dyDescent="0.35">
      <c r="B61" s="57">
        <v>38</v>
      </c>
      <c r="C61" s="58">
        <v>1</v>
      </c>
      <c r="D61" s="59">
        <f t="shared" si="0"/>
        <v>1.0101010101010102E-2</v>
      </c>
      <c r="E61" s="28"/>
    </row>
    <row r="62" spans="2:5" s="18" customFormat="1" x14ac:dyDescent="0.35">
      <c r="B62" s="57">
        <v>39</v>
      </c>
      <c r="C62" s="58">
        <v>1</v>
      </c>
      <c r="D62" s="59">
        <f t="shared" si="0"/>
        <v>1.0101010101010102E-2</v>
      </c>
      <c r="E62" s="28"/>
    </row>
    <row r="63" spans="2:5" s="18" customFormat="1" x14ac:dyDescent="0.35">
      <c r="B63" s="57">
        <v>40</v>
      </c>
      <c r="C63" s="58">
        <v>1</v>
      </c>
      <c r="D63" s="59">
        <f t="shared" si="0"/>
        <v>1.0101010101010102E-2</v>
      </c>
      <c r="E63" s="28"/>
    </row>
    <row r="64" spans="2:5" s="18" customFormat="1" x14ac:dyDescent="0.35">
      <c r="B64" s="57">
        <v>41</v>
      </c>
      <c r="C64" s="58">
        <v>1</v>
      </c>
      <c r="D64" s="59">
        <f t="shared" si="0"/>
        <v>1.0101010101010102E-2</v>
      </c>
      <c r="E64" s="28"/>
    </row>
    <row r="65" spans="2:5" s="18" customFormat="1" x14ac:dyDescent="0.35">
      <c r="B65" s="57">
        <v>42</v>
      </c>
      <c r="C65" s="58">
        <v>1</v>
      </c>
      <c r="D65" s="59">
        <f t="shared" si="0"/>
        <v>1.0101010101010102E-2</v>
      </c>
      <c r="E65" s="28"/>
    </row>
    <row r="66" spans="2:5" s="18" customFormat="1" x14ac:dyDescent="0.35">
      <c r="B66" s="57">
        <v>43</v>
      </c>
      <c r="C66" s="58">
        <v>1</v>
      </c>
      <c r="D66" s="59">
        <f t="shared" si="0"/>
        <v>1.0101010101010102E-2</v>
      </c>
      <c r="E66" s="28"/>
    </row>
    <row r="67" spans="2:5" s="18" customFormat="1" x14ac:dyDescent="0.35">
      <c r="B67" s="57">
        <v>44</v>
      </c>
      <c r="C67" s="58">
        <v>1</v>
      </c>
      <c r="D67" s="59">
        <f t="shared" si="0"/>
        <v>1.0101010101010102E-2</v>
      </c>
      <c r="E67" s="28"/>
    </row>
    <row r="68" spans="2:5" s="18" customFormat="1" x14ac:dyDescent="0.35">
      <c r="B68" s="57">
        <v>45</v>
      </c>
      <c r="C68" s="58">
        <v>1</v>
      </c>
      <c r="D68" s="59">
        <f t="shared" si="0"/>
        <v>1.0101010101010102E-2</v>
      </c>
      <c r="E68" s="28"/>
    </row>
    <row r="69" spans="2:5" s="18" customFormat="1" x14ac:dyDescent="0.35">
      <c r="B69" s="57">
        <v>46</v>
      </c>
      <c r="C69" s="58">
        <v>1</v>
      </c>
      <c r="D69" s="59">
        <f t="shared" si="0"/>
        <v>1.0101010101010102E-2</v>
      </c>
      <c r="E69" s="28"/>
    </row>
    <row r="70" spans="2:5" s="18" customFormat="1" x14ac:dyDescent="0.35">
      <c r="B70" s="57">
        <v>47</v>
      </c>
      <c r="C70" s="58">
        <v>1</v>
      </c>
      <c r="D70" s="59">
        <f t="shared" si="0"/>
        <v>1.0101010101010102E-2</v>
      </c>
      <c r="E70" s="28"/>
    </row>
    <row r="71" spans="2:5" s="18" customFormat="1" x14ac:dyDescent="0.35">
      <c r="B71" s="57">
        <v>48</v>
      </c>
      <c r="C71" s="58">
        <v>1</v>
      </c>
      <c r="D71" s="59">
        <f t="shared" si="0"/>
        <v>1.0101010101010102E-2</v>
      </c>
      <c r="E71" s="28"/>
    </row>
    <row r="72" spans="2:5" s="18" customFormat="1" x14ac:dyDescent="0.35">
      <c r="B72" s="57">
        <v>49</v>
      </c>
      <c r="C72" s="58">
        <v>1</v>
      </c>
      <c r="D72" s="59">
        <f t="shared" si="0"/>
        <v>1.0101010101010102E-2</v>
      </c>
      <c r="E72" s="28"/>
    </row>
    <row r="73" spans="2:5" s="18" customFormat="1" x14ac:dyDescent="0.35">
      <c r="B73" s="57">
        <v>50</v>
      </c>
      <c r="C73" s="58">
        <v>1</v>
      </c>
      <c r="D73" s="59">
        <f t="shared" si="0"/>
        <v>1.0101010101010102E-2</v>
      </c>
      <c r="E73" s="28"/>
    </row>
    <row r="74" spans="2:5" s="18" customFormat="1" x14ac:dyDescent="0.35">
      <c r="B74" s="57">
        <v>51</v>
      </c>
      <c r="C74" s="58">
        <v>1</v>
      </c>
      <c r="D74" s="59">
        <f t="shared" si="0"/>
        <v>1.0101010101010102E-2</v>
      </c>
      <c r="E74" s="28"/>
    </row>
    <row r="75" spans="2:5" s="18" customFormat="1" x14ac:dyDescent="0.35">
      <c r="B75" s="57">
        <v>52</v>
      </c>
      <c r="C75" s="58">
        <v>1</v>
      </c>
      <c r="D75" s="59">
        <f t="shared" si="0"/>
        <v>1.0101010101010102E-2</v>
      </c>
      <c r="E75" s="28"/>
    </row>
    <row r="76" spans="2:5" s="18" customFormat="1" x14ac:dyDescent="0.35">
      <c r="B76" s="57">
        <v>53</v>
      </c>
      <c r="C76" s="58">
        <v>1</v>
      </c>
      <c r="D76" s="59">
        <f t="shared" si="0"/>
        <v>1.0101010101010102E-2</v>
      </c>
      <c r="E76" s="28"/>
    </row>
    <row r="77" spans="2:5" s="18" customFormat="1" x14ac:dyDescent="0.35">
      <c r="B77" s="57">
        <v>54</v>
      </c>
      <c r="C77" s="58">
        <v>1</v>
      </c>
      <c r="D77" s="59">
        <f t="shared" si="0"/>
        <v>1.0101010101010102E-2</v>
      </c>
      <c r="E77" s="28"/>
    </row>
    <row r="78" spans="2:5" s="18" customFormat="1" x14ac:dyDescent="0.35">
      <c r="B78" s="57">
        <v>55</v>
      </c>
      <c r="C78" s="58">
        <v>1</v>
      </c>
      <c r="D78" s="59">
        <f t="shared" si="0"/>
        <v>1.0101010101010102E-2</v>
      </c>
      <c r="E78" s="28"/>
    </row>
    <row r="79" spans="2:5" s="18" customFormat="1" x14ac:dyDescent="0.35">
      <c r="B79" s="57">
        <v>56</v>
      </c>
      <c r="C79" s="58">
        <v>1</v>
      </c>
      <c r="D79" s="59">
        <f t="shared" si="0"/>
        <v>1.0101010101010102E-2</v>
      </c>
      <c r="E79" s="28"/>
    </row>
    <row r="80" spans="2:5" s="18" customFormat="1" x14ac:dyDescent="0.35">
      <c r="B80" s="57">
        <v>57</v>
      </c>
      <c r="C80" s="58">
        <v>1</v>
      </c>
      <c r="D80" s="59">
        <f t="shared" si="0"/>
        <v>1.0101010101010102E-2</v>
      </c>
      <c r="E80" s="28"/>
    </row>
    <row r="81" spans="2:5" s="18" customFormat="1" x14ac:dyDescent="0.35">
      <c r="B81" s="57">
        <v>58</v>
      </c>
      <c r="C81" s="58">
        <v>1</v>
      </c>
      <c r="D81" s="59">
        <f t="shared" si="0"/>
        <v>1.0101010101010102E-2</v>
      </c>
      <c r="E81" s="28"/>
    </row>
    <row r="82" spans="2:5" s="18" customFormat="1" x14ac:dyDescent="0.35">
      <c r="B82" s="57">
        <v>59</v>
      </c>
      <c r="C82" s="58">
        <v>1</v>
      </c>
      <c r="D82" s="59">
        <f t="shared" si="0"/>
        <v>1.0101010101010102E-2</v>
      </c>
      <c r="E82" s="28"/>
    </row>
    <row r="83" spans="2:5" s="18" customFormat="1" x14ac:dyDescent="0.35">
      <c r="B83" s="57">
        <v>60</v>
      </c>
      <c r="C83" s="58">
        <v>1</v>
      </c>
      <c r="D83" s="59">
        <f t="shared" si="0"/>
        <v>1.0101010101010102E-2</v>
      </c>
      <c r="E83" s="28"/>
    </row>
    <row r="84" spans="2:5" s="18" customFormat="1" x14ac:dyDescent="0.35">
      <c r="B84" s="57">
        <v>61</v>
      </c>
      <c r="C84" s="58">
        <v>1</v>
      </c>
      <c r="D84" s="59">
        <f t="shared" si="0"/>
        <v>1.0101010101010102E-2</v>
      </c>
      <c r="E84" s="28"/>
    </row>
    <row r="85" spans="2:5" s="18" customFormat="1" x14ac:dyDescent="0.35">
      <c r="B85" s="57">
        <v>62</v>
      </c>
      <c r="C85" s="58">
        <v>1</v>
      </c>
      <c r="D85" s="59">
        <f t="shared" si="0"/>
        <v>1.0101010101010102E-2</v>
      </c>
      <c r="E85" s="28"/>
    </row>
    <row r="86" spans="2:5" s="18" customFormat="1" x14ac:dyDescent="0.35">
      <c r="B86" s="57">
        <v>63</v>
      </c>
      <c r="C86" s="58">
        <v>1</v>
      </c>
      <c r="D86" s="59">
        <f t="shared" si="0"/>
        <v>1.0101010101010102E-2</v>
      </c>
      <c r="E86" s="28"/>
    </row>
    <row r="87" spans="2:5" s="18" customFormat="1" x14ac:dyDescent="0.35">
      <c r="B87" s="57">
        <v>64</v>
      </c>
      <c r="C87" s="58">
        <v>1</v>
      </c>
      <c r="D87" s="59">
        <f t="shared" si="0"/>
        <v>1.0101010101010102E-2</v>
      </c>
      <c r="E87" s="28"/>
    </row>
    <row r="88" spans="2:5" s="18" customFormat="1" x14ac:dyDescent="0.35">
      <c r="B88" s="57">
        <v>65</v>
      </c>
      <c r="C88" s="58">
        <v>1</v>
      </c>
      <c r="D88" s="59">
        <f t="shared" si="0"/>
        <v>1.0101010101010102E-2</v>
      </c>
      <c r="E88" s="28"/>
    </row>
    <row r="89" spans="2:5" s="18" customFormat="1" x14ac:dyDescent="0.35">
      <c r="B89" s="57">
        <v>66</v>
      </c>
      <c r="C89" s="58">
        <v>1</v>
      </c>
      <c r="D89" s="59">
        <f t="shared" ref="D89:D122" si="1">1/99</f>
        <v>1.0101010101010102E-2</v>
      </c>
      <c r="E89" s="28"/>
    </row>
    <row r="90" spans="2:5" s="18" customFormat="1" x14ac:dyDescent="0.35">
      <c r="B90" s="57">
        <v>67</v>
      </c>
      <c r="C90" s="58">
        <v>1</v>
      </c>
      <c r="D90" s="59">
        <f t="shared" si="1"/>
        <v>1.0101010101010102E-2</v>
      </c>
      <c r="E90" s="28"/>
    </row>
    <row r="91" spans="2:5" s="18" customFormat="1" x14ac:dyDescent="0.35">
      <c r="B91" s="57">
        <v>68</v>
      </c>
      <c r="C91" s="58">
        <v>1</v>
      </c>
      <c r="D91" s="59">
        <f t="shared" si="1"/>
        <v>1.0101010101010102E-2</v>
      </c>
      <c r="E91" s="28"/>
    </row>
    <row r="92" spans="2:5" s="18" customFormat="1" x14ac:dyDescent="0.35">
      <c r="B92" s="57">
        <v>69</v>
      </c>
      <c r="C92" s="58">
        <v>1</v>
      </c>
      <c r="D92" s="59">
        <f t="shared" si="1"/>
        <v>1.0101010101010102E-2</v>
      </c>
      <c r="E92" s="28"/>
    </row>
    <row r="93" spans="2:5" s="18" customFormat="1" x14ac:dyDescent="0.35">
      <c r="B93" s="57">
        <v>70</v>
      </c>
      <c r="C93" s="58">
        <v>1</v>
      </c>
      <c r="D93" s="59">
        <f t="shared" si="1"/>
        <v>1.0101010101010102E-2</v>
      </c>
      <c r="E93" s="28"/>
    </row>
    <row r="94" spans="2:5" s="18" customFormat="1" x14ac:dyDescent="0.35">
      <c r="B94" s="57">
        <v>71</v>
      </c>
      <c r="C94" s="58">
        <v>1</v>
      </c>
      <c r="D94" s="59">
        <f t="shared" si="1"/>
        <v>1.0101010101010102E-2</v>
      </c>
      <c r="E94" s="28"/>
    </row>
    <row r="95" spans="2:5" s="18" customFormat="1" x14ac:dyDescent="0.35">
      <c r="B95" s="57">
        <v>72</v>
      </c>
      <c r="C95" s="58">
        <v>1</v>
      </c>
      <c r="D95" s="59">
        <f t="shared" si="1"/>
        <v>1.0101010101010102E-2</v>
      </c>
      <c r="E95" s="28"/>
    </row>
    <row r="96" spans="2:5" s="18" customFormat="1" x14ac:dyDescent="0.35">
      <c r="B96" s="57">
        <v>73</v>
      </c>
      <c r="C96" s="58">
        <v>1</v>
      </c>
      <c r="D96" s="59">
        <f t="shared" si="1"/>
        <v>1.0101010101010102E-2</v>
      </c>
      <c r="E96" s="28"/>
    </row>
    <row r="97" spans="2:5" s="18" customFormat="1" x14ac:dyDescent="0.35">
      <c r="B97" s="57">
        <v>74</v>
      </c>
      <c r="C97" s="58">
        <v>1</v>
      </c>
      <c r="D97" s="59">
        <f t="shared" si="1"/>
        <v>1.0101010101010102E-2</v>
      </c>
      <c r="E97" s="28"/>
    </row>
    <row r="98" spans="2:5" s="18" customFormat="1" x14ac:dyDescent="0.35">
      <c r="B98" s="57">
        <v>75</v>
      </c>
      <c r="C98" s="58">
        <v>1</v>
      </c>
      <c r="D98" s="59">
        <f t="shared" si="1"/>
        <v>1.0101010101010102E-2</v>
      </c>
      <c r="E98" s="28"/>
    </row>
    <row r="99" spans="2:5" s="18" customFormat="1" x14ac:dyDescent="0.35">
      <c r="B99" s="57">
        <v>76</v>
      </c>
      <c r="C99" s="58">
        <v>1</v>
      </c>
      <c r="D99" s="59">
        <f t="shared" si="1"/>
        <v>1.0101010101010102E-2</v>
      </c>
      <c r="E99" s="28"/>
    </row>
    <row r="100" spans="2:5" s="18" customFormat="1" x14ac:dyDescent="0.35">
      <c r="B100" s="57">
        <v>77</v>
      </c>
      <c r="C100" s="58">
        <v>1</v>
      </c>
      <c r="D100" s="59">
        <f t="shared" si="1"/>
        <v>1.0101010101010102E-2</v>
      </c>
      <c r="E100" s="28"/>
    </row>
    <row r="101" spans="2:5" s="18" customFormat="1" x14ac:dyDescent="0.35">
      <c r="B101" s="57">
        <v>78</v>
      </c>
      <c r="C101" s="58">
        <v>1</v>
      </c>
      <c r="D101" s="59">
        <f t="shared" si="1"/>
        <v>1.0101010101010102E-2</v>
      </c>
      <c r="E101" s="28"/>
    </row>
    <row r="102" spans="2:5" s="18" customFormat="1" x14ac:dyDescent="0.35">
      <c r="B102" s="57">
        <v>79</v>
      </c>
      <c r="C102" s="58">
        <v>1</v>
      </c>
      <c r="D102" s="59">
        <f t="shared" si="1"/>
        <v>1.0101010101010102E-2</v>
      </c>
      <c r="E102" s="28"/>
    </row>
    <row r="103" spans="2:5" s="18" customFormat="1" x14ac:dyDescent="0.35">
      <c r="B103" s="57">
        <v>80</v>
      </c>
      <c r="C103" s="58">
        <v>1</v>
      </c>
      <c r="D103" s="59">
        <f t="shared" si="1"/>
        <v>1.0101010101010102E-2</v>
      </c>
      <c r="E103" s="28"/>
    </row>
    <row r="104" spans="2:5" s="18" customFormat="1" x14ac:dyDescent="0.35">
      <c r="B104" s="57">
        <v>81</v>
      </c>
      <c r="C104" s="58">
        <v>1</v>
      </c>
      <c r="D104" s="59">
        <f t="shared" si="1"/>
        <v>1.0101010101010102E-2</v>
      </c>
      <c r="E104" s="28"/>
    </row>
    <row r="105" spans="2:5" s="18" customFormat="1" x14ac:dyDescent="0.35">
      <c r="B105" s="57">
        <v>82</v>
      </c>
      <c r="C105" s="58">
        <v>1</v>
      </c>
      <c r="D105" s="59">
        <f t="shared" si="1"/>
        <v>1.0101010101010102E-2</v>
      </c>
      <c r="E105" s="28"/>
    </row>
    <row r="106" spans="2:5" s="18" customFormat="1" x14ac:dyDescent="0.35">
      <c r="B106" s="57">
        <v>83</v>
      </c>
      <c r="C106" s="58">
        <v>1</v>
      </c>
      <c r="D106" s="59">
        <f t="shared" si="1"/>
        <v>1.0101010101010102E-2</v>
      </c>
      <c r="E106" s="28"/>
    </row>
    <row r="107" spans="2:5" s="18" customFormat="1" x14ac:dyDescent="0.35">
      <c r="B107" s="57">
        <v>84</v>
      </c>
      <c r="C107" s="58">
        <v>1</v>
      </c>
      <c r="D107" s="59">
        <f t="shared" si="1"/>
        <v>1.0101010101010102E-2</v>
      </c>
      <c r="E107" s="28"/>
    </row>
    <row r="108" spans="2:5" s="18" customFormat="1" x14ac:dyDescent="0.35">
      <c r="B108" s="57">
        <v>85</v>
      </c>
      <c r="C108" s="58">
        <v>1</v>
      </c>
      <c r="D108" s="59">
        <f t="shared" si="1"/>
        <v>1.0101010101010102E-2</v>
      </c>
      <c r="E108" s="28"/>
    </row>
    <row r="109" spans="2:5" s="18" customFormat="1" x14ac:dyDescent="0.35">
      <c r="B109" s="57">
        <v>86</v>
      </c>
      <c r="C109" s="58">
        <v>1</v>
      </c>
      <c r="D109" s="59">
        <f t="shared" si="1"/>
        <v>1.0101010101010102E-2</v>
      </c>
      <c r="E109" s="28"/>
    </row>
    <row r="110" spans="2:5" s="18" customFormat="1" x14ac:dyDescent="0.35">
      <c r="B110" s="57">
        <v>87</v>
      </c>
      <c r="C110" s="58">
        <v>1</v>
      </c>
      <c r="D110" s="59">
        <f t="shared" si="1"/>
        <v>1.0101010101010102E-2</v>
      </c>
      <c r="E110" s="28"/>
    </row>
    <row r="111" spans="2:5" s="18" customFormat="1" x14ac:dyDescent="0.35">
      <c r="B111" s="57">
        <v>88</v>
      </c>
      <c r="C111" s="58">
        <v>1</v>
      </c>
      <c r="D111" s="59">
        <f t="shared" si="1"/>
        <v>1.0101010101010102E-2</v>
      </c>
      <c r="E111" s="28"/>
    </row>
    <row r="112" spans="2:5" s="18" customFormat="1" x14ac:dyDescent="0.35">
      <c r="B112" s="57">
        <v>89</v>
      </c>
      <c r="C112" s="58">
        <v>1</v>
      </c>
      <c r="D112" s="59">
        <f t="shared" si="1"/>
        <v>1.0101010101010102E-2</v>
      </c>
      <c r="E112" s="28"/>
    </row>
    <row r="113" spans="2:5" s="18" customFormat="1" x14ac:dyDescent="0.35">
      <c r="B113" s="57">
        <v>90</v>
      </c>
      <c r="C113" s="58">
        <v>1</v>
      </c>
      <c r="D113" s="59">
        <f t="shared" si="1"/>
        <v>1.0101010101010102E-2</v>
      </c>
      <c r="E113" s="28"/>
    </row>
    <row r="114" spans="2:5" s="18" customFormat="1" x14ac:dyDescent="0.35">
      <c r="B114" s="57">
        <v>91</v>
      </c>
      <c r="C114" s="58">
        <v>1</v>
      </c>
      <c r="D114" s="59">
        <f t="shared" si="1"/>
        <v>1.0101010101010102E-2</v>
      </c>
      <c r="E114" s="28"/>
    </row>
    <row r="115" spans="2:5" s="18" customFormat="1" x14ac:dyDescent="0.35">
      <c r="B115" s="57">
        <v>92</v>
      </c>
      <c r="C115" s="58">
        <v>1</v>
      </c>
      <c r="D115" s="59">
        <f t="shared" si="1"/>
        <v>1.0101010101010102E-2</v>
      </c>
      <c r="E115" s="28"/>
    </row>
    <row r="116" spans="2:5" s="18" customFormat="1" x14ac:dyDescent="0.35">
      <c r="B116" s="57">
        <v>93</v>
      </c>
      <c r="C116" s="58">
        <v>1</v>
      </c>
      <c r="D116" s="59">
        <f t="shared" si="1"/>
        <v>1.0101010101010102E-2</v>
      </c>
      <c r="E116" s="28"/>
    </row>
    <row r="117" spans="2:5" s="18" customFormat="1" x14ac:dyDescent="0.35">
      <c r="B117" s="57">
        <v>94</v>
      </c>
      <c r="C117" s="58">
        <v>1</v>
      </c>
      <c r="D117" s="59">
        <f t="shared" si="1"/>
        <v>1.0101010101010102E-2</v>
      </c>
      <c r="E117" s="28"/>
    </row>
    <row r="118" spans="2:5" s="18" customFormat="1" x14ac:dyDescent="0.35">
      <c r="B118" s="57">
        <v>95</v>
      </c>
      <c r="C118" s="58">
        <v>1</v>
      </c>
      <c r="D118" s="59">
        <f t="shared" si="1"/>
        <v>1.0101010101010102E-2</v>
      </c>
      <c r="E118" s="28"/>
    </row>
    <row r="119" spans="2:5" s="18" customFormat="1" x14ac:dyDescent="0.35">
      <c r="B119" s="57">
        <v>96</v>
      </c>
      <c r="C119" s="58">
        <v>1</v>
      </c>
      <c r="D119" s="59">
        <f t="shared" si="1"/>
        <v>1.0101010101010102E-2</v>
      </c>
      <c r="E119" s="28"/>
    </row>
    <row r="120" spans="2:5" s="18" customFormat="1" x14ac:dyDescent="0.35">
      <c r="B120" s="57">
        <v>97</v>
      </c>
      <c r="C120" s="58">
        <v>1</v>
      </c>
      <c r="D120" s="59">
        <f t="shared" si="1"/>
        <v>1.0101010101010102E-2</v>
      </c>
      <c r="E120" s="28"/>
    </row>
    <row r="121" spans="2:5" s="18" customFormat="1" x14ac:dyDescent="0.35">
      <c r="B121" s="57">
        <v>98</v>
      </c>
      <c r="C121" s="58">
        <v>1</v>
      </c>
      <c r="D121" s="59">
        <f t="shared" si="1"/>
        <v>1.0101010101010102E-2</v>
      </c>
      <c r="E121" s="28"/>
    </row>
    <row r="122" spans="2:5" s="18" customFormat="1" x14ac:dyDescent="0.35">
      <c r="B122" s="57">
        <v>99</v>
      </c>
      <c r="C122" s="58">
        <v>1</v>
      </c>
      <c r="D122" s="59">
        <f t="shared" si="1"/>
        <v>1.0101010101010102E-2</v>
      </c>
      <c r="E122" s="28"/>
    </row>
    <row r="123" spans="2:5" s="18" customFormat="1" x14ac:dyDescent="0.35">
      <c r="B123" s="61" t="s">
        <v>204</v>
      </c>
      <c r="C123" s="62" t="s">
        <v>205</v>
      </c>
      <c r="D123" s="63"/>
      <c r="E123" s="64" t="s">
        <v>206</v>
      </c>
    </row>
    <row r="124" spans="2:5" s="18" customFormat="1" x14ac:dyDescent="0.35">
      <c r="B124" s="57">
        <v>1</v>
      </c>
      <c r="C124" s="65">
        <v>0.65</v>
      </c>
      <c r="D124" s="65">
        <v>0.75</v>
      </c>
      <c r="E124" s="66" t="e">
        <f ca="1">_xll.RiskUniform(C124,D124,_xll.RiskName(CONCATENATE(B$123,": ",B124)))</f>
        <v>#NAME?</v>
      </c>
    </row>
    <row r="125" spans="2:5" s="18" customFormat="1" x14ac:dyDescent="0.35">
      <c r="B125" s="57">
        <v>2</v>
      </c>
      <c r="C125" s="65">
        <v>0.15</v>
      </c>
      <c r="D125" s="65">
        <v>0.24</v>
      </c>
      <c r="E125" s="66" t="e">
        <f ca="1">_xll.RiskUniform(C125,D125,_xll.RiskName(CONCATENATE(B$123,": ",B125)))</f>
        <v>#NAME?</v>
      </c>
    </row>
    <row r="126" spans="2:5" s="18" customFormat="1" x14ac:dyDescent="0.35">
      <c r="B126" s="57">
        <v>3</v>
      </c>
      <c r="C126" s="65">
        <v>0.15</v>
      </c>
      <c r="D126" s="65">
        <v>0.25</v>
      </c>
      <c r="E126" s="66" t="e">
        <f ca="1">_xll.RiskUniform(C126,D126,_xll.RiskName(CONCATENATE(B$123,": ",B126)))</f>
        <v>#NAME?</v>
      </c>
    </row>
    <row r="127" spans="2:5" s="18" customFormat="1" x14ac:dyDescent="0.35">
      <c r="B127" s="57">
        <v>4</v>
      </c>
      <c r="C127" s="65">
        <v>0.55000000000000004</v>
      </c>
      <c r="D127" s="65">
        <v>0.7</v>
      </c>
      <c r="E127" s="66" t="e">
        <f ca="1">_xll.RiskUniform(C127,D127,_xll.RiskName(CONCATENATE(B$123,": ",B127)))</f>
        <v>#NAME?</v>
      </c>
    </row>
    <row r="128" spans="2:5" s="18" customFormat="1" x14ac:dyDescent="0.35">
      <c r="B128" s="57">
        <v>5</v>
      </c>
      <c r="C128" s="65">
        <v>0.03</v>
      </c>
      <c r="D128" s="65">
        <v>0.05</v>
      </c>
      <c r="E128" s="66" t="e">
        <f ca="1">_xll.RiskUniform(C128,D128,_xll.RiskName(CONCATENATE(B$123,": ",B128)))</f>
        <v>#NAME?</v>
      </c>
    </row>
    <row r="129" spans="2:5" s="18" customFormat="1" x14ac:dyDescent="0.35">
      <c r="B129" s="57">
        <v>6</v>
      </c>
      <c r="C129" s="65">
        <v>0.4</v>
      </c>
      <c r="D129" s="65">
        <v>0.5</v>
      </c>
      <c r="E129" s="66" t="e">
        <f ca="1">_xll.RiskUniform(C129,D129,_xll.RiskName(CONCATENATE(B$123,": ",B129)))</f>
        <v>#NAME?</v>
      </c>
    </row>
    <row r="130" spans="2:5" s="18" customFormat="1" x14ac:dyDescent="0.35">
      <c r="B130" s="57">
        <v>7</v>
      </c>
      <c r="C130" s="65">
        <v>0.2</v>
      </c>
      <c r="D130" s="65">
        <v>0.3</v>
      </c>
      <c r="E130" s="66" t="e">
        <f ca="1">_xll.RiskUniform(C130,D130,_xll.RiskName(CONCATENATE(B$123,": ",B130)))</f>
        <v>#NAME?</v>
      </c>
    </row>
    <row r="131" spans="2:5" s="18" customFormat="1" x14ac:dyDescent="0.35">
      <c r="B131" s="57">
        <v>8</v>
      </c>
      <c r="C131" s="65">
        <v>0.3</v>
      </c>
      <c r="D131" s="65">
        <v>0.4</v>
      </c>
      <c r="E131" s="66" t="e">
        <f ca="1">_xll.RiskUniform(C131,D131,_xll.RiskName(CONCATENATE(B$123,": ",B131)))</f>
        <v>#NAME?</v>
      </c>
    </row>
    <row r="132" spans="2:5" s="18" customFormat="1" x14ac:dyDescent="0.35">
      <c r="B132" s="57">
        <v>9</v>
      </c>
      <c r="C132" s="65">
        <v>0.6</v>
      </c>
      <c r="D132" s="65">
        <v>0.7</v>
      </c>
      <c r="E132" s="66" t="e">
        <f ca="1">_xll.RiskUniform(C132,D132,_xll.RiskName(CONCATENATE(B$123,": ",B132)))</f>
        <v>#NAME?</v>
      </c>
    </row>
    <row r="133" spans="2:5" s="18" customFormat="1" x14ac:dyDescent="0.35">
      <c r="B133" s="57">
        <v>10</v>
      </c>
      <c r="C133" s="65">
        <v>0.05</v>
      </c>
      <c r="D133" s="65">
        <v>0.1</v>
      </c>
      <c r="E133" s="66" t="e">
        <f ca="1">_xll.RiskUniform(C133,D133,_xll.RiskName(CONCATENATE(B$123,": ",B133)))</f>
        <v>#NAME?</v>
      </c>
    </row>
    <row r="134" spans="2:5" s="18" customFormat="1" x14ac:dyDescent="0.35">
      <c r="B134" s="57">
        <v>11</v>
      </c>
      <c r="C134" s="65">
        <v>0.4</v>
      </c>
      <c r="D134" s="65">
        <v>0.5</v>
      </c>
      <c r="E134" s="66" t="e">
        <f ca="1">_xll.RiskUniform(C134,D134,_xll.RiskName(CONCATENATE(B$123,": ",B134)))</f>
        <v>#NAME?</v>
      </c>
    </row>
    <row r="135" spans="2:5" s="18" customFormat="1" x14ac:dyDescent="0.35">
      <c r="B135" s="57">
        <v>12</v>
      </c>
      <c r="C135" s="65">
        <v>0.8</v>
      </c>
      <c r="D135" s="65">
        <v>0.9</v>
      </c>
      <c r="E135" s="66" t="e">
        <f ca="1">_xll.RiskUniform(C135,D135,_xll.RiskName(CONCATENATE(B$123,": ",B135)))</f>
        <v>#NAME?</v>
      </c>
    </row>
    <row r="136" spans="2:5" s="18" customFormat="1" x14ac:dyDescent="0.35">
      <c r="B136" s="57">
        <v>13</v>
      </c>
      <c r="C136" s="65">
        <v>0.4</v>
      </c>
      <c r="D136" s="65">
        <v>0.5</v>
      </c>
      <c r="E136" s="66" t="e">
        <f ca="1">_xll.RiskUniform(C136,D136,_xll.RiskName(CONCATENATE(B$123,": ",B136)))</f>
        <v>#NAME?</v>
      </c>
    </row>
    <row r="137" spans="2:5" s="18" customFormat="1" x14ac:dyDescent="0.35">
      <c r="B137" s="57">
        <v>14</v>
      </c>
      <c r="C137" s="65">
        <v>0.2</v>
      </c>
      <c r="D137" s="65">
        <v>0.3</v>
      </c>
      <c r="E137" s="66" t="e">
        <f ca="1">_xll.RiskUniform(C137,D137,_xll.RiskName(CONCATENATE(B$123,": ",B137)))</f>
        <v>#NAME?</v>
      </c>
    </row>
    <row r="138" spans="2:5" s="18" customFormat="1" x14ac:dyDescent="0.35">
      <c r="B138" s="57">
        <v>15</v>
      </c>
      <c r="C138" s="65">
        <v>0.6</v>
      </c>
      <c r="D138" s="65">
        <v>0.7</v>
      </c>
      <c r="E138" s="66" t="e">
        <f ca="1">_xll.RiskUniform(C138,D138,_xll.RiskName(CONCATENATE(B$123,": ",B138)))</f>
        <v>#NAME?</v>
      </c>
    </row>
    <row r="139" spans="2:5" s="18" customFormat="1" x14ac:dyDescent="0.35">
      <c r="B139" s="57">
        <v>16</v>
      </c>
      <c r="C139" s="65">
        <v>0.05</v>
      </c>
      <c r="D139" s="65">
        <v>0.1</v>
      </c>
      <c r="E139" s="66" t="e">
        <f ca="1">_xll.RiskUniform(C139,D139,_xll.RiskName(CONCATENATE(B$123,": ",B139)))</f>
        <v>#NAME?</v>
      </c>
    </row>
    <row r="140" spans="2:5" s="18" customFormat="1" x14ac:dyDescent="0.35">
      <c r="B140" s="57">
        <v>17</v>
      </c>
      <c r="C140" s="65">
        <v>0.8</v>
      </c>
      <c r="D140" s="65">
        <v>0.9</v>
      </c>
      <c r="E140" s="66" t="e">
        <f ca="1">_xll.RiskUniform(C140,D140,_xll.RiskName(CONCATENATE(B$123,": ",B140)))</f>
        <v>#NAME?</v>
      </c>
    </row>
    <row r="141" spans="2:5" s="18" customFormat="1" x14ac:dyDescent="0.35">
      <c r="B141" s="57">
        <v>18</v>
      </c>
      <c r="C141" s="65">
        <v>0.8</v>
      </c>
      <c r="D141" s="65">
        <v>1</v>
      </c>
      <c r="E141" s="66" t="e">
        <f ca="1">_xll.RiskUniform(C141,D141,_xll.RiskName(CONCATENATE(B$123,": ",B141)))</f>
        <v>#NAME?</v>
      </c>
    </row>
    <row r="142" spans="2:5" s="18" customFormat="1" x14ac:dyDescent="0.35">
      <c r="B142" s="57">
        <v>19</v>
      </c>
      <c r="C142" s="65">
        <v>0.05</v>
      </c>
      <c r="D142" s="65">
        <v>0.2</v>
      </c>
      <c r="E142" s="66" t="e">
        <f ca="1">_xll.RiskUniform(C142,D142,_xll.RiskName(CONCATENATE(B$123,": ",B142)))</f>
        <v>#NAME?</v>
      </c>
    </row>
    <row r="143" spans="2:5" s="18" customFormat="1" x14ac:dyDescent="0.35">
      <c r="B143" s="57">
        <v>20</v>
      </c>
      <c r="C143" s="65">
        <v>0.1</v>
      </c>
      <c r="D143" s="65">
        <v>0.15</v>
      </c>
      <c r="E143" s="66" t="e">
        <f ca="1">_xll.RiskUniform(C143,D143,_xll.RiskName(CONCATENATE(B$123,": ",B143)))</f>
        <v>#NAME?</v>
      </c>
    </row>
    <row r="144" spans="2:5" s="18" customFormat="1" x14ac:dyDescent="0.35">
      <c r="B144" s="57">
        <v>21</v>
      </c>
      <c r="C144" s="65">
        <v>0.45</v>
      </c>
      <c r="D144" s="65">
        <v>0.55000000000000004</v>
      </c>
      <c r="E144" s="66" t="e">
        <f ca="1">_xll.RiskUniform(C144,D144,_xll.RiskName(CONCATENATE(B$123,": ",B144)))</f>
        <v>#NAME?</v>
      </c>
    </row>
    <row r="145" spans="2:5" s="18" customFormat="1" x14ac:dyDescent="0.35">
      <c r="B145" s="57">
        <v>22</v>
      </c>
      <c r="C145" s="65">
        <v>0.25</v>
      </c>
      <c r="D145" s="65">
        <v>0.5</v>
      </c>
      <c r="E145" s="66" t="e">
        <f ca="1">_xll.RiskUniform(C145,D145,_xll.RiskName(CONCATENATE(B$123,": ",B145)))</f>
        <v>#NAME?</v>
      </c>
    </row>
    <row r="146" spans="2:5" s="18" customFormat="1" x14ac:dyDescent="0.35">
      <c r="B146" s="57">
        <v>23</v>
      </c>
      <c r="C146" s="65">
        <v>0.5</v>
      </c>
      <c r="D146" s="65">
        <v>0.75</v>
      </c>
      <c r="E146" s="66" t="e">
        <f ca="1">_xll.RiskUniform(C146,D146,_xll.RiskName(CONCATENATE(B$123,": ",B146)))</f>
        <v>#NAME?</v>
      </c>
    </row>
    <row r="147" spans="2:5" s="18" customFormat="1" x14ac:dyDescent="0.35">
      <c r="B147" s="57">
        <v>24</v>
      </c>
      <c r="C147" s="65">
        <v>0.25</v>
      </c>
      <c r="D147" s="65">
        <v>0.5</v>
      </c>
      <c r="E147" s="66" t="e">
        <f ca="1">_xll.RiskUniform(C147,D147,_xll.RiskName(CONCATENATE(B$123,": ",B147)))</f>
        <v>#NAME?</v>
      </c>
    </row>
    <row r="148" spans="2:5" s="18" customFormat="1" x14ac:dyDescent="0.35">
      <c r="B148" s="57">
        <v>25</v>
      </c>
      <c r="C148" s="65">
        <v>0.25</v>
      </c>
      <c r="D148" s="65">
        <v>0.5</v>
      </c>
      <c r="E148" s="66" t="e">
        <f ca="1">_xll.RiskUniform(C148,D148,_xll.RiskName(CONCATENATE(B$123,": ",B148)))</f>
        <v>#NAME?</v>
      </c>
    </row>
    <row r="149" spans="2:5" s="18" customFormat="1" x14ac:dyDescent="0.35">
      <c r="B149" s="57">
        <v>26</v>
      </c>
      <c r="C149" s="65">
        <v>0.5</v>
      </c>
      <c r="D149" s="65">
        <v>0.75</v>
      </c>
      <c r="E149" s="66" t="e">
        <f ca="1">_xll.RiskUniform(C149,D149,_xll.RiskName(CONCATENATE(B$123,": ",B149)))</f>
        <v>#NAME?</v>
      </c>
    </row>
    <row r="150" spans="2:5" s="18" customFormat="1" x14ac:dyDescent="0.35">
      <c r="B150" s="57">
        <v>27</v>
      </c>
      <c r="C150" s="65">
        <v>0.1</v>
      </c>
      <c r="D150" s="65">
        <v>0.23</v>
      </c>
      <c r="E150" s="66" t="e">
        <f ca="1">_xll.RiskUniform(C150,D150,_xll.RiskName(CONCATENATE(B$123,": ",B150)))</f>
        <v>#NAME?</v>
      </c>
    </row>
    <row r="151" spans="2:5" s="18" customFormat="1" x14ac:dyDescent="0.35">
      <c r="B151" s="57">
        <v>28</v>
      </c>
      <c r="C151" s="65">
        <v>0.01</v>
      </c>
      <c r="D151" s="65">
        <v>0.13</v>
      </c>
      <c r="E151" s="66" t="e">
        <f ca="1">_xll.RiskUniform(C151,D151,_xll.RiskName(CONCATENATE(B$123,": ",B151)))</f>
        <v>#NAME?</v>
      </c>
    </row>
    <row r="152" spans="2:5" s="18" customFormat="1" x14ac:dyDescent="0.35">
      <c r="B152" s="57">
        <v>29</v>
      </c>
      <c r="C152" s="65">
        <v>0.25</v>
      </c>
      <c r="D152" s="65">
        <v>0.5</v>
      </c>
      <c r="E152" s="66" t="e">
        <f ca="1">_xll.RiskUniform(C152,D152,_xll.RiskName(CONCATENATE(B$123,": ",B152)))</f>
        <v>#NAME?</v>
      </c>
    </row>
    <row r="153" spans="2:5" s="18" customFormat="1" x14ac:dyDescent="0.35">
      <c r="B153" s="57">
        <v>30</v>
      </c>
      <c r="C153" s="65">
        <v>0.6</v>
      </c>
      <c r="D153" s="65">
        <v>0.7</v>
      </c>
      <c r="E153" s="66" t="e">
        <f ca="1">_xll.RiskUniform(C153,D153,_xll.RiskName(CONCATENATE(B$123,": ",B153)))</f>
        <v>#NAME?</v>
      </c>
    </row>
    <row r="154" spans="2:5" s="18" customFormat="1" x14ac:dyDescent="0.35">
      <c r="B154" s="57">
        <v>31</v>
      </c>
      <c r="C154" s="65">
        <v>0.25</v>
      </c>
      <c r="D154" s="65">
        <v>0.5</v>
      </c>
      <c r="E154" s="66" t="e">
        <f ca="1">_xll.RiskUniform(C154,D154,_xll.RiskName(CONCATENATE(B$123,": ",B154)))</f>
        <v>#NAME?</v>
      </c>
    </row>
    <row r="155" spans="2:5" s="18" customFormat="1" x14ac:dyDescent="0.35">
      <c r="B155" s="57">
        <v>32</v>
      </c>
      <c r="C155" s="65">
        <v>0.25</v>
      </c>
      <c r="D155" s="65">
        <v>0.5</v>
      </c>
      <c r="E155" s="66" t="e">
        <f ca="1">_xll.RiskUniform(C155,D155,_xll.RiskName(CONCATENATE(B$123,": ",B155)))</f>
        <v>#NAME?</v>
      </c>
    </row>
    <row r="156" spans="2:5" s="18" customFormat="1" x14ac:dyDescent="0.35">
      <c r="B156" s="57">
        <v>33</v>
      </c>
      <c r="C156" s="65">
        <v>0.25</v>
      </c>
      <c r="D156" s="65">
        <v>0.5</v>
      </c>
      <c r="E156" s="66" t="e">
        <f ca="1">_xll.RiskUniform(C156,D156,_xll.RiskName(CONCATENATE(B$123,": ",B156)))</f>
        <v>#NAME?</v>
      </c>
    </row>
    <row r="157" spans="2:5" s="18" customFormat="1" x14ac:dyDescent="0.35">
      <c r="B157" s="57">
        <v>34</v>
      </c>
      <c r="C157" s="65">
        <v>0.15</v>
      </c>
      <c r="D157" s="65">
        <v>0.3</v>
      </c>
      <c r="E157" s="66" t="e">
        <f ca="1">_xll.RiskUniform(C157,D157,_xll.RiskName(CONCATENATE(B$123,": ",B157)))</f>
        <v>#NAME?</v>
      </c>
    </row>
    <row r="158" spans="2:5" s="18" customFormat="1" x14ac:dyDescent="0.35">
      <c r="B158" s="57">
        <v>35</v>
      </c>
      <c r="C158" s="65">
        <v>0.25</v>
      </c>
      <c r="D158" s="65">
        <v>0.5</v>
      </c>
      <c r="E158" s="66" t="e">
        <f ca="1">_xll.RiskUniform(C158,D158,_xll.RiskName(CONCATENATE(B$123,": ",B158)))</f>
        <v>#NAME?</v>
      </c>
    </row>
    <row r="159" spans="2:5" s="18" customFormat="1" x14ac:dyDescent="0.35">
      <c r="B159" s="57">
        <v>36</v>
      </c>
      <c r="C159" s="65">
        <v>0.1</v>
      </c>
      <c r="D159" s="65">
        <v>0.25</v>
      </c>
      <c r="E159" s="66" t="e">
        <f ca="1">_xll.RiskUniform(C159,D159,_xll.RiskName(CONCATENATE(B$123,": ",B159)))</f>
        <v>#NAME?</v>
      </c>
    </row>
    <row r="160" spans="2:5" s="18" customFormat="1" x14ac:dyDescent="0.35">
      <c r="B160" s="57">
        <v>37</v>
      </c>
      <c r="C160" s="65">
        <v>0.1</v>
      </c>
      <c r="D160" s="65">
        <v>0.5</v>
      </c>
      <c r="E160" s="66" t="e">
        <f ca="1">_xll.RiskUniform(C160,D160,_xll.RiskName(CONCATENATE(B$123,": ",B160)))</f>
        <v>#NAME?</v>
      </c>
    </row>
    <row r="161" spans="2:5" s="18" customFormat="1" x14ac:dyDescent="0.35">
      <c r="B161" s="57">
        <v>38</v>
      </c>
      <c r="C161" s="65">
        <v>0.01</v>
      </c>
      <c r="D161" s="65">
        <v>0.1</v>
      </c>
      <c r="E161" s="66" t="e">
        <f ca="1">_xll.RiskUniform(C161,D161,_xll.RiskName(CONCATENATE(B$123,": ",B161)))</f>
        <v>#NAME?</v>
      </c>
    </row>
    <row r="162" spans="2:5" s="18" customFormat="1" x14ac:dyDescent="0.35">
      <c r="B162" s="57">
        <v>39</v>
      </c>
      <c r="C162" s="65">
        <v>0.5</v>
      </c>
      <c r="D162" s="65">
        <v>0.75</v>
      </c>
      <c r="E162" s="66" t="e">
        <f ca="1">_xll.RiskUniform(C162,D162,_xll.RiskName(CONCATENATE(B$123,": ",B162)))</f>
        <v>#NAME?</v>
      </c>
    </row>
    <row r="163" spans="2:5" s="18" customFormat="1" x14ac:dyDescent="0.35">
      <c r="B163" s="57">
        <v>40</v>
      </c>
      <c r="C163" s="65">
        <v>0.6</v>
      </c>
      <c r="D163" s="65">
        <v>0.7</v>
      </c>
      <c r="E163" s="66" t="e">
        <f ca="1">_xll.RiskUniform(C163,D163,_xll.RiskName(CONCATENATE(B$123,": ",B163)))</f>
        <v>#NAME?</v>
      </c>
    </row>
    <row r="164" spans="2:5" s="18" customFormat="1" x14ac:dyDescent="0.35">
      <c r="B164" s="57">
        <v>41</v>
      </c>
      <c r="C164" s="65">
        <v>0.4</v>
      </c>
      <c r="D164" s="65">
        <v>0.5</v>
      </c>
      <c r="E164" s="66" t="e">
        <f ca="1">_xll.RiskUniform(C164,D164,_xll.RiskName(CONCATENATE(B$123,": ",B164)))</f>
        <v>#NAME?</v>
      </c>
    </row>
    <row r="165" spans="2:5" s="18" customFormat="1" x14ac:dyDescent="0.35">
      <c r="B165" s="57">
        <v>42</v>
      </c>
      <c r="C165" s="65">
        <v>0.6</v>
      </c>
      <c r="D165" s="65">
        <v>0.7</v>
      </c>
      <c r="E165" s="66" t="e">
        <f ca="1">_xll.RiskUniform(C165,D165,_xll.RiskName(CONCATENATE(B$123,": ",B165)))</f>
        <v>#NAME?</v>
      </c>
    </row>
    <row r="166" spans="2:5" s="18" customFormat="1" x14ac:dyDescent="0.35">
      <c r="B166" s="57">
        <v>43</v>
      </c>
      <c r="C166" s="65">
        <v>0.6</v>
      </c>
      <c r="D166" s="65">
        <v>0.7</v>
      </c>
      <c r="E166" s="66" t="e">
        <f ca="1">_xll.RiskUniform(C166,D166,_xll.RiskName(CONCATENATE(B$123,": ",B166)))</f>
        <v>#NAME?</v>
      </c>
    </row>
    <row r="167" spans="2:5" s="18" customFormat="1" x14ac:dyDescent="0.35">
      <c r="B167" s="57">
        <v>44</v>
      </c>
      <c r="C167" s="65">
        <v>0.1</v>
      </c>
      <c r="D167" s="65">
        <v>0.2</v>
      </c>
      <c r="E167" s="66" t="e">
        <f ca="1">_xll.RiskUniform(C167,D167,_xll.RiskName(CONCATENATE(B$123,": ",B167)))</f>
        <v>#NAME?</v>
      </c>
    </row>
    <row r="168" spans="2:5" s="18" customFormat="1" x14ac:dyDescent="0.35">
      <c r="B168" s="57">
        <v>45</v>
      </c>
      <c r="C168" s="65">
        <v>0.6</v>
      </c>
      <c r="D168" s="65">
        <v>0.7</v>
      </c>
      <c r="E168" s="66" t="e">
        <f ca="1">_xll.RiskUniform(C168,D168,_xll.RiskName(CONCATENATE(B$123,": ",B168)))</f>
        <v>#NAME?</v>
      </c>
    </row>
    <row r="169" spans="2:5" s="18" customFormat="1" x14ac:dyDescent="0.35">
      <c r="B169" s="57">
        <v>46</v>
      </c>
      <c r="C169" s="65">
        <v>0.01</v>
      </c>
      <c r="D169" s="65">
        <v>0.05</v>
      </c>
      <c r="E169" s="66" t="e">
        <f ca="1">_xll.RiskUniform(C169,D169,_xll.RiskName(CONCATENATE(B$123,": ",B169)))</f>
        <v>#NAME?</v>
      </c>
    </row>
    <row r="170" spans="2:5" s="18" customFormat="1" x14ac:dyDescent="0.35">
      <c r="B170" s="57">
        <v>47</v>
      </c>
      <c r="C170" s="65">
        <v>0.8</v>
      </c>
      <c r="D170" s="65">
        <v>0.9</v>
      </c>
      <c r="E170" s="66" t="e">
        <f ca="1">_xll.RiskUniform(C170,D170,_xll.RiskName(CONCATENATE(B$123,": ",B170)))</f>
        <v>#NAME?</v>
      </c>
    </row>
    <row r="171" spans="2:5" s="18" customFormat="1" x14ac:dyDescent="0.35">
      <c r="B171" s="57">
        <v>48</v>
      </c>
      <c r="C171" s="65">
        <v>0.6</v>
      </c>
      <c r="D171" s="65">
        <v>0.7</v>
      </c>
      <c r="E171" s="66" t="e">
        <f ca="1">_xll.RiskUniform(C171,D171,_xll.RiskName(CONCATENATE(B$123,": ",B171)))</f>
        <v>#NAME?</v>
      </c>
    </row>
    <row r="172" spans="2:5" s="18" customFormat="1" x14ac:dyDescent="0.35">
      <c r="B172" s="57">
        <v>49</v>
      </c>
      <c r="C172" s="65">
        <v>0.35</v>
      </c>
      <c r="D172" s="65">
        <v>0.45</v>
      </c>
      <c r="E172" s="66" t="e">
        <f ca="1">_xll.RiskUniform(C172,D172,_xll.RiskName(CONCATENATE(B$123,": ",B172)))</f>
        <v>#NAME?</v>
      </c>
    </row>
    <row r="173" spans="2:5" s="18" customFormat="1" x14ac:dyDescent="0.35">
      <c r="B173" s="57">
        <v>50</v>
      </c>
      <c r="C173" s="65">
        <v>7.0000000000000007E-2</v>
      </c>
      <c r="D173" s="65">
        <v>0.13</v>
      </c>
      <c r="E173" s="66" t="e">
        <f ca="1">_xll.RiskUniform(C173,D173,_xll.RiskName(CONCATENATE(B$123,": ",B173)))</f>
        <v>#NAME?</v>
      </c>
    </row>
    <row r="174" spans="2:5" s="18" customFormat="1" x14ac:dyDescent="0.35">
      <c r="B174" s="57">
        <v>51</v>
      </c>
      <c r="C174" s="65">
        <v>0.3</v>
      </c>
      <c r="D174" s="65">
        <v>0.4</v>
      </c>
      <c r="E174" s="66" t="e">
        <f ca="1">_xll.RiskUniform(C174,D174,_xll.RiskName(CONCATENATE(B$123,": ",B174)))</f>
        <v>#NAME?</v>
      </c>
    </row>
    <row r="175" spans="2:5" s="18" customFormat="1" x14ac:dyDescent="0.35">
      <c r="B175" s="57">
        <v>52</v>
      </c>
      <c r="C175" s="65">
        <v>0.5</v>
      </c>
      <c r="D175" s="65">
        <v>0.6</v>
      </c>
      <c r="E175" s="66" t="e">
        <f ca="1">_xll.RiskUniform(C175,D175,_xll.RiskName(CONCATENATE(B$123,": ",B175)))</f>
        <v>#NAME?</v>
      </c>
    </row>
    <row r="176" spans="2:5" s="18" customFormat="1" x14ac:dyDescent="0.35">
      <c r="B176" s="57">
        <v>53</v>
      </c>
      <c r="C176" s="65">
        <v>0.57999999999999996</v>
      </c>
      <c r="D176" s="65">
        <v>0.57999999999999996</v>
      </c>
      <c r="E176" s="66" t="e">
        <f ca="1">_xll.RiskUniform(C176,D176,_xll.RiskName(CONCATENATE(B$123,": ",B176)))</f>
        <v>#NAME?</v>
      </c>
    </row>
    <row r="177" spans="2:5" s="18" customFormat="1" x14ac:dyDescent="0.35">
      <c r="B177" s="57">
        <v>54</v>
      </c>
      <c r="C177" s="65">
        <v>7.0000000000000007E-2</v>
      </c>
      <c r="D177" s="65">
        <v>0.13</v>
      </c>
      <c r="E177" s="66" t="e">
        <f ca="1">_xll.RiskUniform(C177,D177,_xll.RiskName(CONCATENATE(B$123,": ",B177)))</f>
        <v>#NAME?</v>
      </c>
    </row>
    <row r="178" spans="2:5" s="18" customFormat="1" x14ac:dyDescent="0.35">
      <c r="B178" s="57">
        <v>55</v>
      </c>
      <c r="C178" s="65">
        <v>0.35</v>
      </c>
      <c r="D178" s="65">
        <v>0.45</v>
      </c>
      <c r="E178" s="66" t="e">
        <f ca="1">_xll.RiskUniform(C178,D178,_xll.RiskName(CONCATENATE(B$123,": ",B178)))</f>
        <v>#NAME?</v>
      </c>
    </row>
    <row r="179" spans="2:5" s="18" customFormat="1" x14ac:dyDescent="0.35">
      <c r="B179" s="57">
        <v>56</v>
      </c>
      <c r="C179" s="65">
        <v>0.35</v>
      </c>
      <c r="D179" s="65">
        <v>0.45</v>
      </c>
      <c r="E179" s="66" t="e">
        <f ca="1">_xll.RiskUniform(C179,D179,_xll.RiskName(CONCATENATE(B$123,": ",B179)))</f>
        <v>#NAME?</v>
      </c>
    </row>
    <row r="180" spans="2:5" s="18" customFormat="1" x14ac:dyDescent="0.35">
      <c r="B180" s="57">
        <v>57</v>
      </c>
      <c r="C180" s="65">
        <v>0.05</v>
      </c>
      <c r="D180" s="65">
        <v>0.1</v>
      </c>
      <c r="E180" s="66" t="e">
        <f ca="1">_xll.RiskUniform(C180,D180,_xll.RiskName(CONCATENATE(B$123,": ",B180)))</f>
        <v>#NAME?</v>
      </c>
    </row>
    <row r="181" spans="2:5" s="18" customFormat="1" x14ac:dyDescent="0.35">
      <c r="B181" s="57">
        <v>58</v>
      </c>
      <c r="C181" s="65">
        <v>0.38</v>
      </c>
      <c r="D181" s="65">
        <v>0.52</v>
      </c>
      <c r="E181" s="66" t="e">
        <f ca="1">_xll.RiskUniform(C181,D181,_xll.RiskName(CONCATENATE(B$123,": ",B181)))</f>
        <v>#NAME?</v>
      </c>
    </row>
    <row r="182" spans="2:5" s="18" customFormat="1" x14ac:dyDescent="0.35">
      <c r="B182" s="57">
        <v>59</v>
      </c>
      <c r="C182" s="65">
        <v>0.53</v>
      </c>
      <c r="D182" s="65">
        <v>0.56000000000000005</v>
      </c>
      <c r="E182" s="66" t="e">
        <f ca="1">_xll.RiskUniform(C182,D182,_xll.RiskName(CONCATENATE(B$123,": ",B182)))</f>
        <v>#NAME?</v>
      </c>
    </row>
    <row r="183" spans="2:5" s="18" customFormat="1" x14ac:dyDescent="0.35">
      <c r="B183" s="57">
        <v>60</v>
      </c>
      <c r="C183" s="65">
        <v>0.68</v>
      </c>
      <c r="D183" s="65">
        <v>0.74</v>
      </c>
      <c r="E183" s="66" t="e">
        <f ca="1">_xll.RiskUniform(C183,D183,_xll.RiskName(CONCATENATE(B$123,": ",B183)))</f>
        <v>#NAME?</v>
      </c>
    </row>
    <row r="184" spans="2:5" s="18" customFormat="1" x14ac:dyDescent="0.35">
      <c r="B184" s="57">
        <v>61</v>
      </c>
      <c r="C184" s="65">
        <v>0.2</v>
      </c>
      <c r="D184" s="65">
        <v>0.4</v>
      </c>
      <c r="E184" s="66" t="e">
        <f ca="1">_xll.RiskUniform(C184,D184,_xll.RiskName(CONCATENATE(B$123,": ",B184)))</f>
        <v>#NAME?</v>
      </c>
    </row>
    <row r="185" spans="2:5" s="18" customFormat="1" x14ac:dyDescent="0.35">
      <c r="B185" s="57">
        <v>62</v>
      </c>
      <c r="C185" s="65">
        <v>0.38</v>
      </c>
      <c r="D185" s="65">
        <v>0.42</v>
      </c>
      <c r="E185" s="66" t="e">
        <f ca="1">_xll.RiskUniform(C185,D185,_xll.RiskName(CONCATENATE(B$123,": ",B185)))</f>
        <v>#NAME?</v>
      </c>
    </row>
    <row r="186" spans="2:5" s="18" customFormat="1" x14ac:dyDescent="0.35">
      <c r="B186" s="57">
        <v>63</v>
      </c>
      <c r="C186" s="65">
        <v>0.42</v>
      </c>
      <c r="D186" s="65">
        <v>0.52</v>
      </c>
      <c r="E186" s="66" t="e">
        <f ca="1">_xll.RiskUniform(C186,D186,_xll.RiskName(CONCATENATE(B$123,": ",B186)))</f>
        <v>#NAME?</v>
      </c>
    </row>
    <row r="187" spans="2:5" s="18" customFormat="1" x14ac:dyDescent="0.35">
      <c r="B187" s="57">
        <v>64</v>
      </c>
      <c r="C187" s="65">
        <v>0.65</v>
      </c>
      <c r="D187" s="65">
        <v>0.7</v>
      </c>
      <c r="E187" s="66" t="e">
        <f ca="1">_xll.RiskUniform(C187,D187,_xll.RiskName(CONCATENATE(B$123,": ",B187)))</f>
        <v>#NAME?</v>
      </c>
    </row>
    <row r="188" spans="2:5" s="18" customFormat="1" x14ac:dyDescent="0.35">
      <c r="B188" s="57">
        <v>65</v>
      </c>
      <c r="C188" s="65">
        <v>0.42</v>
      </c>
      <c r="D188" s="65">
        <v>0.48</v>
      </c>
      <c r="E188" s="66" t="e">
        <f ca="1">_xll.RiskUniform(C188,D188,_xll.RiskName(CONCATENATE(B$123,": ",B188)))</f>
        <v>#NAME?</v>
      </c>
    </row>
    <row r="189" spans="2:5" s="18" customFormat="1" x14ac:dyDescent="0.35">
      <c r="B189" s="57">
        <v>66</v>
      </c>
      <c r="C189" s="65">
        <v>0.5</v>
      </c>
      <c r="D189" s="65">
        <v>0.6</v>
      </c>
      <c r="E189" s="66" t="e">
        <f ca="1">_xll.RiskUniform(C189,D189,_xll.RiskName(CONCATENATE(B$123,": ",B189)))</f>
        <v>#NAME?</v>
      </c>
    </row>
    <row r="190" spans="2:5" s="18" customFormat="1" x14ac:dyDescent="0.35">
      <c r="B190" s="57">
        <v>67</v>
      </c>
      <c r="C190" s="65">
        <v>0.3</v>
      </c>
      <c r="D190" s="65">
        <v>0.35</v>
      </c>
      <c r="E190" s="66" t="e">
        <f ca="1">_xll.RiskUniform(C190,D190,_xll.RiskName(CONCATENATE(B$123,": ",B190)))</f>
        <v>#NAME?</v>
      </c>
    </row>
    <row r="191" spans="2:5" s="18" customFormat="1" x14ac:dyDescent="0.35">
      <c r="B191" s="57">
        <v>68</v>
      </c>
      <c r="C191" s="65">
        <v>0.33</v>
      </c>
      <c r="D191" s="65">
        <v>0.37</v>
      </c>
      <c r="E191" s="66" t="e">
        <f ca="1">_xll.RiskUniform(C191,D191,_xll.RiskName(CONCATENATE(B$123,": ",B191)))</f>
        <v>#NAME?</v>
      </c>
    </row>
    <row r="192" spans="2:5" s="18" customFormat="1" x14ac:dyDescent="0.35">
      <c r="B192" s="57">
        <v>69</v>
      </c>
      <c r="C192" s="65">
        <v>0.4</v>
      </c>
      <c r="D192" s="65">
        <v>0.6</v>
      </c>
      <c r="E192" s="66" t="e">
        <f ca="1">_xll.RiskUniform(C192,D192,_xll.RiskName(CONCATENATE(B$123,": ",B192)))</f>
        <v>#NAME?</v>
      </c>
    </row>
    <row r="193" spans="2:5" s="18" customFormat="1" x14ac:dyDescent="0.35">
      <c r="B193" s="57">
        <v>70</v>
      </c>
      <c r="C193" s="65">
        <v>0.3</v>
      </c>
      <c r="D193" s="65">
        <v>0.4</v>
      </c>
      <c r="E193" s="66" t="e">
        <f ca="1">_xll.RiskUniform(C193,D193,_xll.RiskName(CONCATENATE(B$123,": ",B193)))</f>
        <v>#NAME?</v>
      </c>
    </row>
    <row r="194" spans="2:5" s="18" customFormat="1" x14ac:dyDescent="0.35">
      <c r="B194" s="57">
        <v>71</v>
      </c>
      <c r="C194" s="65">
        <v>0.7</v>
      </c>
      <c r="D194" s="65">
        <v>0.8</v>
      </c>
      <c r="E194" s="66" t="e">
        <f ca="1">_xll.RiskUniform(C194,D194,_xll.RiskName(CONCATENATE(B$123,": ",B194)))</f>
        <v>#NAME?</v>
      </c>
    </row>
    <row r="195" spans="2:5" s="18" customFormat="1" x14ac:dyDescent="0.35">
      <c r="B195" s="57">
        <v>72</v>
      </c>
      <c r="C195" s="65">
        <v>0.83</v>
      </c>
      <c r="D195" s="65">
        <v>0.95</v>
      </c>
      <c r="E195" s="66" t="e">
        <f ca="1">_xll.RiskUniform(C195,D195,_xll.RiskName(CONCATENATE(B$123,": ",B195)))</f>
        <v>#NAME?</v>
      </c>
    </row>
    <row r="196" spans="2:5" s="18" customFormat="1" x14ac:dyDescent="0.35">
      <c r="B196" s="57">
        <v>73</v>
      </c>
      <c r="C196" s="65">
        <v>0.55000000000000004</v>
      </c>
      <c r="D196" s="65">
        <v>0.65</v>
      </c>
      <c r="E196" s="66" t="e">
        <f ca="1">_xll.RiskUniform(C196,D196,_xll.RiskName(CONCATENATE(B$123,": ",B196)))</f>
        <v>#NAME?</v>
      </c>
    </row>
    <row r="197" spans="2:5" s="18" customFormat="1" x14ac:dyDescent="0.35">
      <c r="B197" s="57">
        <v>74</v>
      </c>
      <c r="C197" s="65">
        <v>0.88</v>
      </c>
      <c r="D197" s="65">
        <v>0.92</v>
      </c>
      <c r="E197" s="66" t="e">
        <f ca="1">_xll.RiskUniform(C197,D197,_xll.RiskName(CONCATENATE(B$123,": ",B197)))</f>
        <v>#NAME?</v>
      </c>
    </row>
    <row r="198" spans="2:5" s="18" customFormat="1" x14ac:dyDescent="0.35">
      <c r="B198" s="57">
        <v>75</v>
      </c>
      <c r="C198" s="65">
        <v>0.01</v>
      </c>
      <c r="D198" s="65">
        <v>0.45</v>
      </c>
      <c r="E198" s="66" t="e">
        <f ca="1">_xll.RiskUniform(C198,D198,_xll.RiskName(CONCATENATE(B$123,": ",B198)))</f>
        <v>#NAME?</v>
      </c>
    </row>
    <row r="199" spans="2:5" s="18" customFormat="1" x14ac:dyDescent="0.35">
      <c r="B199" s="57">
        <v>76</v>
      </c>
      <c r="C199" s="65">
        <v>0.01</v>
      </c>
      <c r="D199" s="65">
        <v>0.45</v>
      </c>
      <c r="E199" s="66" t="e">
        <f ca="1">_xll.RiskUniform(C199,D199,_xll.RiskName(CONCATENATE(B$123,": ",B199)))</f>
        <v>#NAME?</v>
      </c>
    </row>
    <row r="200" spans="2:5" s="18" customFormat="1" x14ac:dyDescent="0.35">
      <c r="B200" s="57">
        <v>77</v>
      </c>
      <c r="C200" s="65">
        <v>0.01</v>
      </c>
      <c r="D200" s="65">
        <v>0.45</v>
      </c>
      <c r="E200" s="66" t="e">
        <f ca="1">_xll.RiskUniform(C200,D200,_xll.RiskName(CONCATENATE(B$123,": ",B200)))</f>
        <v>#NAME?</v>
      </c>
    </row>
    <row r="201" spans="2:5" s="18" customFormat="1" x14ac:dyDescent="0.35">
      <c r="B201" s="57">
        <v>78</v>
      </c>
      <c r="C201" s="65">
        <v>0.01</v>
      </c>
      <c r="D201" s="65">
        <v>0.4</v>
      </c>
      <c r="E201" s="66" t="e">
        <f ca="1">_xll.RiskUniform(C201,D201,_xll.RiskName(CONCATENATE(B$123,": ",B201)))</f>
        <v>#NAME?</v>
      </c>
    </row>
    <row r="202" spans="2:5" s="18" customFormat="1" x14ac:dyDescent="0.35">
      <c r="B202" s="57">
        <v>79</v>
      </c>
      <c r="C202" s="65">
        <v>0.01</v>
      </c>
      <c r="D202" s="65">
        <v>0.6</v>
      </c>
      <c r="E202" s="66" t="e">
        <f ca="1">_xll.RiskUniform(C202,D202,_xll.RiskName(CONCATENATE(B$123,": ",B202)))</f>
        <v>#NAME?</v>
      </c>
    </row>
    <row r="203" spans="2:5" s="18" customFormat="1" x14ac:dyDescent="0.35">
      <c r="B203" s="57">
        <v>80</v>
      </c>
      <c r="C203" s="65">
        <v>0.01</v>
      </c>
      <c r="D203" s="65">
        <v>0.6</v>
      </c>
      <c r="E203" s="66" t="e">
        <f ca="1">_xll.RiskUniform(C203,D203,_xll.RiskName(CONCATENATE(B$123,": ",B203)))</f>
        <v>#NAME?</v>
      </c>
    </row>
    <row r="204" spans="2:5" s="18" customFormat="1" x14ac:dyDescent="0.35">
      <c r="B204" s="57">
        <v>81</v>
      </c>
      <c r="C204" s="65">
        <v>0.28999999999999998</v>
      </c>
      <c r="D204" s="65">
        <v>0.28999999999999998</v>
      </c>
      <c r="E204" s="66" t="e">
        <f ca="1">_xll.RiskUniform(C204,D204,_xll.RiskName(CONCATENATE(B$123,": ",B204)))</f>
        <v>#NAME?</v>
      </c>
    </row>
    <row r="205" spans="2:5" s="18" customFormat="1" x14ac:dyDescent="0.35">
      <c r="B205" s="57">
        <v>82</v>
      </c>
      <c r="C205" s="65">
        <v>0.01</v>
      </c>
      <c r="D205" s="65">
        <v>0.5</v>
      </c>
      <c r="E205" s="66" t="e">
        <f ca="1">_xll.RiskUniform(C205,D205,_xll.RiskName(CONCATENATE(B$123,": ",B205)))</f>
        <v>#NAME?</v>
      </c>
    </row>
    <row r="206" spans="2:5" s="18" customFormat="1" x14ac:dyDescent="0.35">
      <c r="B206" s="57">
        <v>83</v>
      </c>
      <c r="C206" s="65">
        <v>0.01</v>
      </c>
      <c r="D206" s="65">
        <v>0.5</v>
      </c>
      <c r="E206" s="66" t="e">
        <f ca="1">_xll.RiskUniform(C206,D206,_xll.RiskName(CONCATENATE(B$123,": ",B206)))</f>
        <v>#NAME?</v>
      </c>
    </row>
    <row r="207" spans="2:5" s="18" customFormat="1" x14ac:dyDescent="0.35">
      <c r="B207" s="57">
        <v>84</v>
      </c>
      <c r="C207" s="65">
        <v>0.01</v>
      </c>
      <c r="D207" s="65">
        <v>0.5</v>
      </c>
      <c r="E207" s="66" t="e">
        <f ca="1">_xll.RiskUniform(C207,D207,_xll.RiskName(CONCATENATE(B$123,": ",B207)))</f>
        <v>#NAME?</v>
      </c>
    </row>
    <row r="208" spans="2:5" s="18" customFormat="1" x14ac:dyDescent="0.35">
      <c r="B208" s="57">
        <v>85</v>
      </c>
      <c r="C208" s="65">
        <v>0.6</v>
      </c>
      <c r="D208" s="65">
        <v>0.8</v>
      </c>
      <c r="E208" s="66" t="e">
        <f ca="1">_xll.RiskUniform(C208,D208,_xll.RiskName(CONCATENATE(B$123,": ",B208)))</f>
        <v>#NAME?</v>
      </c>
    </row>
    <row r="209" spans="2:5" s="18" customFormat="1" x14ac:dyDescent="0.35">
      <c r="B209" s="57">
        <v>86</v>
      </c>
      <c r="C209" s="65">
        <v>0.2</v>
      </c>
      <c r="D209" s="65">
        <v>0.3</v>
      </c>
      <c r="E209" s="66" t="e">
        <f ca="1">_xll.RiskUniform(C209,D209,_xll.RiskName(CONCATENATE(B$123,": ",B209)))</f>
        <v>#NAME?</v>
      </c>
    </row>
    <row r="210" spans="2:5" s="18" customFormat="1" x14ac:dyDescent="0.35">
      <c r="B210" s="57">
        <v>87</v>
      </c>
      <c r="C210" s="65">
        <v>0.5</v>
      </c>
      <c r="D210" s="65">
        <v>0.75</v>
      </c>
      <c r="E210" s="66" t="e">
        <f ca="1">_xll.RiskUniform(C210,D210,_xll.RiskName(CONCATENATE(B$123,": ",B210)))</f>
        <v>#NAME?</v>
      </c>
    </row>
    <row r="211" spans="2:5" s="18" customFormat="1" x14ac:dyDescent="0.35">
      <c r="B211" s="57">
        <v>88</v>
      </c>
      <c r="C211" s="65">
        <v>0.25</v>
      </c>
      <c r="D211" s="65">
        <v>0.5</v>
      </c>
      <c r="E211" s="66" t="e">
        <f ca="1">_xll.RiskUniform(C211,D211,_xll.RiskName(CONCATENATE(B$123,": ",B211)))</f>
        <v>#NAME?</v>
      </c>
    </row>
    <row r="212" spans="2:5" s="18" customFormat="1" x14ac:dyDescent="0.35">
      <c r="B212" s="57">
        <v>89</v>
      </c>
      <c r="C212" s="65">
        <v>0.25</v>
      </c>
      <c r="D212" s="65">
        <v>0.5</v>
      </c>
      <c r="E212" s="66" t="e">
        <f ca="1">_xll.RiskUniform(C212,D212,_xll.RiskName(CONCATENATE(B$123,": ",B212)))</f>
        <v>#NAME?</v>
      </c>
    </row>
    <row r="213" spans="2:5" s="18" customFormat="1" x14ac:dyDescent="0.35">
      <c r="B213" s="57">
        <v>90</v>
      </c>
      <c r="C213" s="65">
        <v>0.5</v>
      </c>
      <c r="D213" s="65">
        <v>1</v>
      </c>
      <c r="E213" s="66" t="e">
        <f ca="1">_xll.RiskUniform(C213,D213,_xll.RiskName(CONCATENATE(B$123,": ",B213)))</f>
        <v>#NAME?</v>
      </c>
    </row>
    <row r="214" spans="2:5" s="18" customFormat="1" x14ac:dyDescent="0.35">
      <c r="B214" s="57">
        <v>91</v>
      </c>
      <c r="C214" s="65">
        <v>0.5</v>
      </c>
      <c r="D214" s="65">
        <v>1</v>
      </c>
      <c r="E214" s="66" t="e">
        <f ca="1">_xll.RiskUniform(C214,D214,_xll.RiskName(CONCATENATE(B$123,": ",B214)))</f>
        <v>#NAME?</v>
      </c>
    </row>
    <row r="215" spans="2:5" s="18" customFormat="1" x14ac:dyDescent="0.35">
      <c r="B215" s="57">
        <v>92</v>
      </c>
      <c r="C215" s="65">
        <v>0.5</v>
      </c>
      <c r="D215" s="65">
        <v>1</v>
      </c>
      <c r="E215" s="66" t="e">
        <f ca="1">_xll.RiskUniform(C215,D215,_xll.RiskName(CONCATENATE(B$123,": ",B215)))</f>
        <v>#NAME?</v>
      </c>
    </row>
    <row r="216" spans="2:5" s="18" customFormat="1" x14ac:dyDescent="0.35">
      <c r="B216" s="57">
        <v>93</v>
      </c>
      <c r="C216" s="65">
        <v>0.35</v>
      </c>
      <c r="D216" s="65">
        <v>0.41</v>
      </c>
      <c r="E216" s="66" t="e">
        <f ca="1">_xll.RiskUniform(C216,D216,_xll.RiskName(CONCATENATE(B$123,": ",B216)))</f>
        <v>#NAME?</v>
      </c>
    </row>
    <row r="217" spans="2:5" s="18" customFormat="1" x14ac:dyDescent="0.35">
      <c r="B217" s="57">
        <v>94</v>
      </c>
      <c r="C217" s="65">
        <v>0.15</v>
      </c>
      <c r="D217" s="65">
        <v>0.4</v>
      </c>
      <c r="E217" s="66" t="e">
        <f ca="1">_xll.RiskUniform(C217,D217,_xll.RiskName(CONCATENATE(B$123,": ",B217)))</f>
        <v>#NAME?</v>
      </c>
    </row>
    <row r="218" spans="2:5" s="18" customFormat="1" x14ac:dyDescent="0.35">
      <c r="B218" s="57">
        <v>95</v>
      </c>
      <c r="C218" s="65">
        <v>0.8</v>
      </c>
      <c r="D218" s="65">
        <v>0.9</v>
      </c>
      <c r="E218" s="66" t="e">
        <f ca="1">_xll.RiskUniform(C218,D218,_xll.RiskName(CONCATENATE(B$123,": ",B218)))</f>
        <v>#NAME?</v>
      </c>
    </row>
    <row r="219" spans="2:5" s="18" customFormat="1" x14ac:dyDescent="0.35">
      <c r="B219" s="57">
        <v>96</v>
      </c>
      <c r="C219" s="65">
        <v>0.7</v>
      </c>
      <c r="D219" s="65">
        <v>0.7</v>
      </c>
      <c r="E219" s="66" t="e">
        <f ca="1">_xll.RiskUniform(C219,D219,_xll.RiskName(CONCATENATE(B$123,": ",B219)))</f>
        <v>#NAME?</v>
      </c>
    </row>
    <row r="220" spans="2:5" s="18" customFormat="1" x14ac:dyDescent="0.35">
      <c r="B220" s="57">
        <v>97</v>
      </c>
      <c r="C220" s="65">
        <v>0.4</v>
      </c>
      <c r="D220" s="65">
        <v>0.6</v>
      </c>
      <c r="E220" s="66" t="e">
        <f ca="1">_xll.RiskUniform(C220,D220,_xll.RiskName(CONCATENATE(B$123,": ",B220)))</f>
        <v>#NAME?</v>
      </c>
    </row>
    <row r="221" spans="2:5" s="18" customFormat="1" x14ac:dyDescent="0.35">
      <c r="B221" s="57">
        <v>98</v>
      </c>
      <c r="C221" s="65">
        <v>0.9</v>
      </c>
      <c r="D221" s="65">
        <v>1</v>
      </c>
      <c r="E221" s="66" t="e">
        <f ca="1">_xll.RiskUniform(C221,D221,_xll.RiskName(CONCATENATE(B$123,": ",B221)))</f>
        <v>#NAME?</v>
      </c>
    </row>
    <row r="222" spans="2:5" s="18" customFormat="1" x14ac:dyDescent="0.35">
      <c r="B222" s="57">
        <v>99</v>
      </c>
      <c r="C222" s="65">
        <v>0.1</v>
      </c>
      <c r="D222" s="65">
        <v>0.3</v>
      </c>
      <c r="E222" s="66" t="e">
        <f ca="1">_xll.RiskUniform(C222,D222,_xll.RiskName(CONCATENATE(B$123,": ",B222)))</f>
        <v>#NAME?</v>
      </c>
    </row>
  </sheetData>
  <sheetProtection sheet="1" objects="1" scenarios="1" formatCells="0" formatColumns="0" formatRows="0" sort="0" autoFilter="0"/>
  <autoFilter ref="B2:E222" xr:uid="{0097C6E2-8994-4CB3-B5F1-93BD8ECDDAAB}"/>
  <mergeCells count="2">
    <mergeCell ref="C123:D123"/>
    <mergeCell ref="C23:D23"/>
  </mergeCells>
  <pageMargins left="0.7" right="0.7" top="0.75" bottom="0.75" header="0.3" footer="0.3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7C5FEC-B89C-48DC-8DD3-F333B0B1EBF5}">
  <sheetPr codeName="Sheet6">
    <tabColor theme="9" tint="0.39997558519241921"/>
  </sheetPr>
  <dimension ref="B2:F8"/>
  <sheetViews>
    <sheetView topLeftCell="B1" zoomScale="80" zoomScaleNormal="80" workbookViewId="0"/>
  </sheetViews>
  <sheetFormatPr defaultColWidth="8.7265625" defaultRowHeight="14.5" x14ac:dyDescent="0.35"/>
  <cols>
    <col min="1" max="1" width="1.81640625" style="18" customWidth="1"/>
    <col min="2" max="2" width="44.453125" style="18" customWidth="1"/>
    <col min="3" max="3" width="28.54296875" style="18" customWidth="1"/>
    <col min="4" max="4" width="65.54296875" style="18" customWidth="1"/>
    <col min="5" max="5" width="63.54296875" style="18" customWidth="1"/>
    <col min="6" max="6" width="59.54296875" style="18" customWidth="1"/>
    <col min="7" max="16384" width="8.7265625" style="18"/>
  </cols>
  <sheetData>
    <row r="2" spans="2:6" s="18" customFormat="1" ht="18.5" x14ac:dyDescent="0.45">
      <c r="B2" s="68" t="s">
        <v>207</v>
      </c>
    </row>
    <row r="4" spans="2:6" s="18" customFormat="1" x14ac:dyDescent="0.35">
      <c r="B4" s="69" t="s">
        <v>208</v>
      </c>
      <c r="C4" s="69" t="s">
        <v>147</v>
      </c>
      <c r="D4" s="70" t="s">
        <v>209</v>
      </c>
      <c r="E4" s="71" t="s">
        <v>210</v>
      </c>
      <c r="F4" s="72" t="s">
        <v>149</v>
      </c>
    </row>
    <row r="5" spans="2:6" s="18" customFormat="1" ht="16.5" x14ac:dyDescent="0.45">
      <c r="B5" s="73" t="s">
        <v>211</v>
      </c>
      <c r="C5" s="28" t="s">
        <v>212</v>
      </c>
      <c r="D5" s="28" t="s">
        <v>213</v>
      </c>
      <c r="E5" s="28" t="e">
        <f ca="1">_xll.RiskOutput("Amount of trans-1,2-dce used per application")+Amt_degreaser_app*F_trans_formulation</f>
        <v>#NAME?</v>
      </c>
      <c r="F5" s="28" t="s">
        <v>214</v>
      </c>
    </row>
    <row r="6" spans="2:6" s="18" customFormat="1" ht="16.5" x14ac:dyDescent="0.45">
      <c r="B6" s="73" t="s">
        <v>215</v>
      </c>
      <c r="C6" s="28" t="s">
        <v>216</v>
      </c>
      <c r="D6" s="28" t="s">
        <v>217</v>
      </c>
      <c r="E6" s="28" t="e">
        <f ca="1">_xll.RiskOutput("Amount of trans-1,2-dce used per year")+Amt_tDCE*N_apps_job*Jobs_site_year/1000</f>
        <v>#NAME?</v>
      </c>
      <c r="F6" s="28" t="s">
        <v>218</v>
      </c>
    </row>
    <row r="7" spans="2:6" s="18" customFormat="1" ht="16.5" x14ac:dyDescent="0.45">
      <c r="B7" s="74" t="s">
        <v>219</v>
      </c>
      <c r="C7" s="28" t="s">
        <v>220</v>
      </c>
      <c r="D7" s="28" t="s">
        <v>216</v>
      </c>
      <c r="E7" s="28" t="e">
        <f ca="1">_xll.RiskOutput("Release Point 1 Annual")+Q_site_yr</f>
        <v>#NAME?</v>
      </c>
      <c r="F7" s="28" t="s">
        <v>218</v>
      </c>
    </row>
    <row r="8" spans="2:6" s="18" customFormat="1" ht="16.5" x14ac:dyDescent="0.45">
      <c r="B8" s="74" t="s">
        <v>221</v>
      </c>
      <c r="C8" s="28" t="s">
        <v>222</v>
      </c>
      <c r="D8" s="28" t="s">
        <v>223</v>
      </c>
      <c r="E8" s="28" t="e">
        <f ca="1">_xll.RiskOutput("Release Point 1 Daily")+RPY_RP1/OD</f>
        <v>#NAME?</v>
      </c>
      <c r="F8" s="28" t="s">
        <v>224</v>
      </c>
    </row>
  </sheetData>
  <sheetProtection sheet="1" objects="1" scenarios="1" formatCells="0" formatColumns="0" formatRows="0" sort="0" autoFilter="0"/>
  <autoFilter ref="B2:F8" xr:uid="{4F7C5FEC-B89C-48DC-8DD3-F333B0B1EBF5}"/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0A7BF1-6FBA-44D8-BCA1-F0804256842D}">
  <sheetPr codeName="Sheet7">
    <tabColor theme="9" tint="0.39997558519241921"/>
  </sheetPr>
  <dimension ref="A1:E43"/>
  <sheetViews>
    <sheetView workbookViewId="0">
      <selection sqref="A1:B1"/>
    </sheetView>
  </sheetViews>
  <sheetFormatPr defaultRowHeight="14.5" x14ac:dyDescent="0.35"/>
  <cols>
    <col min="1" max="1" width="23.1796875" style="89" customWidth="1"/>
    <col min="2" max="7" width="21.81640625" style="10" customWidth="1"/>
    <col min="8" max="8" width="7.54296875" style="10" customWidth="1"/>
    <col min="9" max="14" width="8.7265625" style="10"/>
    <col min="15" max="15" width="9.1796875" style="10" customWidth="1"/>
    <col min="16" max="16384" width="8.7265625" style="10"/>
  </cols>
  <sheetData>
    <row r="1" spans="1:5" x14ac:dyDescent="0.35">
      <c r="A1" s="75" t="s">
        <v>225</v>
      </c>
      <c r="B1" s="75"/>
    </row>
    <row r="2" spans="1:5" x14ac:dyDescent="0.35">
      <c r="A2" s="28" t="s">
        <v>226</v>
      </c>
      <c r="B2" s="76">
        <v>100000</v>
      </c>
    </row>
    <row r="3" spans="1:5" x14ac:dyDescent="0.35">
      <c r="A3" s="28" t="s">
        <v>227</v>
      </c>
      <c r="B3" s="58" t="s">
        <v>228</v>
      </c>
    </row>
    <row r="5" spans="1:5" x14ac:dyDescent="0.35">
      <c r="A5" s="77" t="s">
        <v>229</v>
      </c>
      <c r="B5" s="78" t="e">
        <f>OD</f>
        <v>#REF!</v>
      </c>
    </row>
    <row r="7" spans="1:5" x14ac:dyDescent="0.35">
      <c r="A7" s="10"/>
      <c r="B7" s="79" t="s">
        <v>230</v>
      </c>
      <c r="C7" s="79"/>
    </row>
    <row r="8" spans="1:5" x14ac:dyDescent="0.35">
      <c r="A8" s="10"/>
      <c r="B8" s="75" t="s">
        <v>231</v>
      </c>
      <c r="C8" s="75"/>
    </row>
    <row r="9" spans="1:5" ht="29" x14ac:dyDescent="0.35">
      <c r="A9" s="80" t="s">
        <v>232</v>
      </c>
      <c r="B9" s="81" t="s">
        <v>233</v>
      </c>
      <c r="C9" s="81" t="s">
        <v>234</v>
      </c>
      <c r="D9" s="80"/>
    </row>
    <row r="10" spans="1:5" x14ac:dyDescent="0.35">
      <c r="A10" s="82" t="s">
        <v>235</v>
      </c>
      <c r="B10" s="83" t="e" cm="1">
        <f t="array" aca="1" ref="B10" ca="1">_xll.RiskMax(RPY_RP1)</f>
        <v>#NAME?</v>
      </c>
      <c r="C10" s="83">
        <v>1566.4271185307309</v>
      </c>
      <c r="D10" s="84"/>
      <c r="E10" s="85"/>
    </row>
    <row r="11" spans="1:5" x14ac:dyDescent="0.35">
      <c r="A11" s="82" t="s">
        <v>236</v>
      </c>
      <c r="B11" s="83" t="e" cm="1">
        <f t="array" aca="1" ref="B11" ca="1">_xll.RiskPercentile(RPY_RP1, 0.99)</f>
        <v>#NAME?</v>
      </c>
      <c r="C11" s="83">
        <v>1496.341577716428</v>
      </c>
      <c r="D11" s="84"/>
      <c r="E11" s="85"/>
    </row>
    <row r="12" spans="1:5" x14ac:dyDescent="0.35">
      <c r="A12" s="82" t="s">
        <v>26</v>
      </c>
      <c r="B12" s="83" t="e" cm="1">
        <f t="array" aca="1" ref="B12" ca="1">_xll.RiskPercentile(RPY_RP1, 0.95)</f>
        <v>#NAME?</v>
      </c>
      <c r="C12" s="83">
        <v>1373.2912545816753</v>
      </c>
      <c r="D12" s="84"/>
    </row>
    <row r="13" spans="1:5" x14ac:dyDescent="0.35">
      <c r="A13" s="82" t="s">
        <v>25</v>
      </c>
      <c r="B13" s="83" t="e" cm="1">
        <f t="array" aca="1" ref="B13" ca="1">_xll.RiskPercentile(RPY_RP1, 0.5)</f>
        <v>#NAME?</v>
      </c>
      <c r="C13" s="83">
        <v>655.54520286451748</v>
      </c>
      <c r="D13" s="84"/>
    </row>
    <row r="14" spans="1:5" x14ac:dyDescent="0.35">
      <c r="A14" s="82" t="s">
        <v>237</v>
      </c>
      <c r="B14" s="83" t="e" cm="1">
        <f t="array" aca="1" ref="B14" ca="1">_xll.RiskPercentile(RPY_RP1, 0.05)</f>
        <v>#NAME?</v>
      </c>
      <c r="C14" s="83">
        <v>99.245130877892578</v>
      </c>
    </row>
    <row r="15" spans="1:5" x14ac:dyDescent="0.35">
      <c r="A15" s="82" t="s">
        <v>238</v>
      </c>
      <c r="B15" s="83" t="e" cm="1">
        <f t="array" aca="1" ref="B15" ca="1">_xll.RiskMin(RPY_RP1)</f>
        <v>#NAME?</v>
      </c>
      <c r="C15" s="83">
        <v>15.698154426284299</v>
      </c>
    </row>
    <row r="16" spans="1:5" x14ac:dyDescent="0.35">
      <c r="A16" s="82" t="s">
        <v>239</v>
      </c>
      <c r="B16" s="83" t="e" cm="1">
        <f t="array" aca="1" ref="B16" ca="1">_xll.RiskMean(RPY_RP1)</f>
        <v>#NAME?</v>
      </c>
      <c r="C16" s="83">
        <v>683.15652792529283</v>
      </c>
    </row>
    <row r="17" spans="1:3" x14ac:dyDescent="0.35">
      <c r="A17" s="86"/>
      <c r="B17" s="86"/>
      <c r="C17" s="86"/>
    </row>
    <row r="18" spans="1:3" ht="29" x14ac:dyDescent="0.35">
      <c r="A18" s="87" t="s">
        <v>240</v>
      </c>
      <c r="B18" s="88"/>
      <c r="C18" s="88"/>
    </row>
    <row r="19" spans="1:3" x14ac:dyDescent="0.35">
      <c r="A19" s="82" t="s">
        <v>235</v>
      </c>
      <c r="B19" s="83" t="e" cm="1">
        <f t="array" aca="1" ref="B19" ca="1">_xll.RiskMax(RPD_RP1)</f>
        <v>#NAME?</v>
      </c>
      <c r="C19" s="83">
        <v>6.2657084741229241</v>
      </c>
    </row>
    <row r="20" spans="1:3" x14ac:dyDescent="0.35">
      <c r="A20" s="82" t="s">
        <v>236</v>
      </c>
      <c r="B20" s="83" t="e" cm="1">
        <f t="array" aca="1" ref="B20" ca="1">_xll.RiskPercentile(RPD_RP1, 0.99)</f>
        <v>#NAME?</v>
      </c>
      <c r="C20" s="83">
        <v>5.9853663108657118</v>
      </c>
    </row>
    <row r="21" spans="1:3" x14ac:dyDescent="0.35">
      <c r="A21" s="82" t="s">
        <v>26</v>
      </c>
      <c r="B21" s="83" t="e" cm="1">
        <f t="array" aca="1" ref="B21" ca="1">_xll.RiskPercentile(RPD_RP1, 0.95)</f>
        <v>#NAME?</v>
      </c>
      <c r="C21" s="83">
        <v>5.4931650183267013</v>
      </c>
    </row>
    <row r="22" spans="1:3" x14ac:dyDescent="0.35">
      <c r="A22" s="82" t="s">
        <v>25</v>
      </c>
      <c r="B22" s="83" t="e" cm="1">
        <f t="array" aca="1" ref="B22" ca="1">_xll.RiskPercentile(RPD_RP1, 0.5)</f>
        <v>#NAME?</v>
      </c>
      <c r="C22" s="83">
        <v>2.6221808114580698</v>
      </c>
    </row>
    <row r="23" spans="1:3" x14ac:dyDescent="0.35">
      <c r="A23" s="82" t="s">
        <v>237</v>
      </c>
      <c r="B23" s="83" t="e" cm="1">
        <f t="array" aca="1" ref="B23" ca="1">_xll.RiskPercentile(RPD_RP1, 0.05)</f>
        <v>#NAME?</v>
      </c>
      <c r="C23" s="83">
        <v>0.39698052351157032</v>
      </c>
    </row>
    <row r="24" spans="1:3" x14ac:dyDescent="0.35">
      <c r="A24" s="82" t="s">
        <v>238</v>
      </c>
      <c r="B24" s="83" t="e" cm="1">
        <f t="array" aca="1" ref="B24" ca="1">_xll.RiskMin(RPD_RP1)</f>
        <v>#NAME?</v>
      </c>
      <c r="C24" s="83">
        <v>6.2792617705137194E-2</v>
      </c>
    </row>
    <row r="25" spans="1:3" x14ac:dyDescent="0.35">
      <c r="A25" s="82" t="s">
        <v>239</v>
      </c>
      <c r="B25" s="83" t="e" cm="1">
        <f t="array" aca="1" ref="B25" ca="1">_xll.RiskMean(RPD_RP1)</f>
        <v>#NAME?</v>
      </c>
      <c r="C25" s="83">
        <v>2.7326261117010913</v>
      </c>
    </row>
    <row r="26" spans="1:3" x14ac:dyDescent="0.35">
      <c r="A26" s="10" t="s">
        <v>241</v>
      </c>
    </row>
    <row r="27" spans="1:3" x14ac:dyDescent="0.35">
      <c r="A27" s="10"/>
    </row>
    <row r="28" spans="1:3" x14ac:dyDescent="0.35">
      <c r="A28" s="10"/>
    </row>
    <row r="29" spans="1:3" x14ac:dyDescent="0.35">
      <c r="A29" s="10"/>
    </row>
    <row r="30" spans="1:3" x14ac:dyDescent="0.35">
      <c r="A30" s="10"/>
    </row>
    <row r="31" spans="1:3" x14ac:dyDescent="0.35">
      <c r="A31" s="10"/>
    </row>
    <row r="32" spans="1:3" x14ac:dyDescent="0.35">
      <c r="A32" s="10"/>
    </row>
    <row r="33" s="10" customFormat="1" x14ac:dyDescent="0.35"/>
    <row r="34" s="10" customFormat="1" x14ac:dyDescent="0.35"/>
    <row r="35" s="10" customFormat="1" x14ac:dyDescent="0.35"/>
    <row r="36" s="10" customFormat="1" x14ac:dyDescent="0.35"/>
    <row r="37" s="10" customFormat="1" x14ac:dyDescent="0.35"/>
    <row r="38" s="10" customFormat="1" x14ac:dyDescent="0.35"/>
    <row r="39" s="10" customFormat="1" x14ac:dyDescent="0.35"/>
    <row r="40" s="10" customFormat="1" x14ac:dyDescent="0.35"/>
    <row r="41" s="10" customFormat="1" x14ac:dyDescent="0.35"/>
    <row r="42" s="10" customFormat="1" x14ac:dyDescent="0.35"/>
    <row r="43" s="10" customFormat="1" x14ac:dyDescent="0.35"/>
  </sheetData>
  <sheetProtection sheet="1" objects="1" scenarios="1" formatCells="0" formatColumns="0" formatRows="0" sort="0" autoFilter="0"/>
  <autoFilter ref="A1:E43" xr:uid="{050A7BF1-6FBA-44D8-BCA1-F0804256842D}">
    <filterColumn colId="0" showButton="0"/>
  </autoFilter>
  <mergeCells count="3">
    <mergeCell ref="A1:B1"/>
    <mergeCell ref="B8:C8"/>
    <mergeCell ref="B7:C7"/>
  </mergeCells>
  <pageMargins left="0.7" right="0.7" top="0.75" bottom="0.75" header="0.3" footer="0.3"/>
  <pageSetup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86CC7F-0868-4B12-A991-59284A7D129D}">
  <sheetPr codeName="Sheet8"/>
  <dimension ref="A1:D100"/>
  <sheetViews>
    <sheetView workbookViewId="0"/>
  </sheetViews>
  <sheetFormatPr defaultColWidth="9.1796875" defaultRowHeight="14.5" x14ac:dyDescent="0.35"/>
  <cols>
    <col min="1" max="1" width="16.7265625" style="92" customWidth="1"/>
    <col min="2" max="2" width="38.7265625" style="92" customWidth="1"/>
    <col min="3" max="3" width="9" style="96" customWidth="1"/>
    <col min="4" max="4" width="10.26953125" style="96" customWidth="1"/>
    <col min="5" max="16384" width="9.1796875" style="92"/>
  </cols>
  <sheetData>
    <row r="1" spans="1:4" ht="29" x14ac:dyDescent="0.35">
      <c r="A1" s="90" t="s">
        <v>44</v>
      </c>
      <c r="B1" s="90" t="s">
        <v>45</v>
      </c>
      <c r="C1" s="91" t="s">
        <v>46</v>
      </c>
      <c r="D1" s="91"/>
    </row>
    <row r="2" spans="1:4" x14ac:dyDescent="0.35">
      <c r="A2" s="93">
        <v>1</v>
      </c>
      <c r="B2" s="94" t="s">
        <v>47</v>
      </c>
      <c r="C2" s="95">
        <v>0.65</v>
      </c>
      <c r="D2" s="95">
        <v>0.75</v>
      </c>
    </row>
    <row r="3" spans="1:4" x14ac:dyDescent="0.35">
      <c r="A3" s="93">
        <v>2</v>
      </c>
      <c r="B3" s="94" t="s">
        <v>48</v>
      </c>
      <c r="C3" s="95">
        <v>0.15</v>
      </c>
      <c r="D3" s="95">
        <v>0.24</v>
      </c>
    </row>
    <row r="4" spans="1:4" x14ac:dyDescent="0.35">
      <c r="A4" s="93">
        <v>3</v>
      </c>
      <c r="B4" s="94" t="s">
        <v>49</v>
      </c>
      <c r="C4" s="95">
        <v>0.15</v>
      </c>
      <c r="D4" s="95">
        <v>0.25</v>
      </c>
    </row>
    <row r="5" spans="1:4" x14ac:dyDescent="0.35">
      <c r="A5" s="93">
        <v>4</v>
      </c>
      <c r="B5" s="94" t="s">
        <v>50</v>
      </c>
      <c r="C5" s="95">
        <v>0.55000000000000004</v>
      </c>
      <c r="D5" s="95">
        <v>0.7</v>
      </c>
    </row>
    <row r="6" spans="1:4" x14ac:dyDescent="0.35">
      <c r="A6" s="93">
        <v>5</v>
      </c>
      <c r="B6" s="94" t="s">
        <v>51</v>
      </c>
      <c r="C6" s="95">
        <v>0.03</v>
      </c>
      <c r="D6" s="95">
        <v>0.05</v>
      </c>
    </row>
    <row r="7" spans="1:4" x14ac:dyDescent="0.35">
      <c r="A7" s="93">
        <v>6</v>
      </c>
      <c r="B7" s="94" t="s">
        <v>52</v>
      </c>
      <c r="C7" s="95">
        <v>0.4</v>
      </c>
      <c r="D7" s="95">
        <v>0.5</v>
      </c>
    </row>
    <row r="8" spans="1:4" x14ac:dyDescent="0.35">
      <c r="A8" s="93">
        <v>7</v>
      </c>
      <c r="B8" s="94" t="s">
        <v>53</v>
      </c>
      <c r="C8" s="95">
        <v>0.2</v>
      </c>
      <c r="D8" s="95">
        <v>0.3</v>
      </c>
    </row>
    <row r="9" spans="1:4" x14ac:dyDescent="0.35">
      <c r="A9" s="93">
        <v>8</v>
      </c>
      <c r="B9" s="94" t="s">
        <v>54</v>
      </c>
      <c r="C9" s="95">
        <v>0.3</v>
      </c>
      <c r="D9" s="95">
        <v>0.4</v>
      </c>
    </row>
    <row r="10" spans="1:4" x14ac:dyDescent="0.35">
      <c r="A10" s="93">
        <v>9</v>
      </c>
      <c r="B10" s="94" t="s">
        <v>55</v>
      </c>
      <c r="C10" s="95">
        <v>0.6</v>
      </c>
      <c r="D10" s="95">
        <v>0.7</v>
      </c>
    </row>
    <row r="11" spans="1:4" x14ac:dyDescent="0.35">
      <c r="A11" s="93">
        <v>10</v>
      </c>
      <c r="B11" s="94" t="s">
        <v>56</v>
      </c>
      <c r="C11" s="95">
        <v>0.05</v>
      </c>
      <c r="D11" s="95">
        <v>0.1</v>
      </c>
    </row>
    <row r="12" spans="1:4" x14ac:dyDescent="0.35">
      <c r="A12" s="93">
        <v>11</v>
      </c>
      <c r="B12" s="94" t="s">
        <v>57</v>
      </c>
      <c r="C12" s="95">
        <v>0.4</v>
      </c>
      <c r="D12" s="95">
        <v>0.5</v>
      </c>
    </row>
    <row r="13" spans="1:4" x14ac:dyDescent="0.35">
      <c r="A13" s="93">
        <v>12</v>
      </c>
      <c r="B13" s="94" t="s">
        <v>58</v>
      </c>
      <c r="C13" s="95">
        <v>0.8</v>
      </c>
      <c r="D13" s="95">
        <v>0.9</v>
      </c>
    </row>
    <row r="14" spans="1:4" x14ac:dyDescent="0.35">
      <c r="A14" s="93">
        <v>13</v>
      </c>
      <c r="B14" s="94" t="s">
        <v>59</v>
      </c>
      <c r="C14" s="95">
        <v>0.4</v>
      </c>
      <c r="D14" s="95">
        <v>0.5</v>
      </c>
    </row>
    <row r="15" spans="1:4" x14ac:dyDescent="0.35">
      <c r="A15" s="93">
        <v>14</v>
      </c>
      <c r="B15" s="94" t="s">
        <v>60</v>
      </c>
      <c r="C15" s="95">
        <v>0.2</v>
      </c>
      <c r="D15" s="95">
        <v>0.3</v>
      </c>
    </row>
    <row r="16" spans="1:4" x14ac:dyDescent="0.35">
      <c r="A16" s="93">
        <v>15</v>
      </c>
      <c r="B16" s="94" t="s">
        <v>61</v>
      </c>
      <c r="C16" s="95">
        <v>0.6</v>
      </c>
      <c r="D16" s="95">
        <v>0.7</v>
      </c>
    </row>
    <row r="17" spans="1:4" x14ac:dyDescent="0.35">
      <c r="A17" s="93">
        <v>16</v>
      </c>
      <c r="B17" s="94" t="s">
        <v>62</v>
      </c>
      <c r="C17" s="95">
        <v>0.05</v>
      </c>
      <c r="D17" s="95">
        <v>0.1</v>
      </c>
    </row>
    <row r="18" spans="1:4" x14ac:dyDescent="0.35">
      <c r="A18" s="93">
        <v>17</v>
      </c>
      <c r="B18" s="94" t="s">
        <v>63</v>
      </c>
      <c r="C18" s="95">
        <v>0.8</v>
      </c>
      <c r="D18" s="95">
        <v>0.9</v>
      </c>
    </row>
    <row r="19" spans="1:4" x14ac:dyDescent="0.35">
      <c r="A19" s="93">
        <v>18</v>
      </c>
      <c r="B19" s="94" t="s">
        <v>64</v>
      </c>
      <c r="C19" s="95">
        <v>0.8</v>
      </c>
      <c r="D19" s="95">
        <v>1</v>
      </c>
    </row>
    <row r="20" spans="1:4" x14ac:dyDescent="0.35">
      <c r="A20" s="93">
        <v>19</v>
      </c>
      <c r="B20" s="94" t="s">
        <v>65</v>
      </c>
      <c r="C20" s="95">
        <v>0.05</v>
      </c>
      <c r="D20" s="95">
        <v>0.2</v>
      </c>
    </row>
    <row r="21" spans="1:4" x14ac:dyDescent="0.35">
      <c r="A21" s="93">
        <v>20</v>
      </c>
      <c r="B21" s="94" t="s">
        <v>66</v>
      </c>
      <c r="C21" s="95">
        <v>0.1</v>
      </c>
      <c r="D21" s="95">
        <v>0.15</v>
      </c>
    </row>
    <row r="22" spans="1:4" x14ac:dyDescent="0.35">
      <c r="A22" s="93">
        <v>21</v>
      </c>
      <c r="B22" s="94" t="s">
        <v>67</v>
      </c>
      <c r="C22" s="95">
        <v>0.45</v>
      </c>
      <c r="D22" s="95">
        <v>0.55000000000000004</v>
      </c>
    </row>
    <row r="23" spans="1:4" x14ac:dyDescent="0.35">
      <c r="A23" s="93">
        <v>22</v>
      </c>
      <c r="B23" s="94" t="s">
        <v>68</v>
      </c>
      <c r="C23" s="95">
        <v>0.25</v>
      </c>
      <c r="D23" s="95">
        <v>0.5</v>
      </c>
    </row>
    <row r="24" spans="1:4" x14ac:dyDescent="0.35">
      <c r="A24" s="93">
        <v>23</v>
      </c>
      <c r="B24" s="94" t="s">
        <v>69</v>
      </c>
      <c r="C24" s="95">
        <v>0.5</v>
      </c>
      <c r="D24" s="95">
        <v>0.75</v>
      </c>
    </row>
    <row r="25" spans="1:4" x14ac:dyDescent="0.35">
      <c r="A25" s="93">
        <v>24</v>
      </c>
      <c r="B25" s="94" t="s">
        <v>70</v>
      </c>
      <c r="C25" s="95">
        <v>0.25</v>
      </c>
      <c r="D25" s="95">
        <v>0.5</v>
      </c>
    </row>
    <row r="26" spans="1:4" x14ac:dyDescent="0.35">
      <c r="A26" s="93">
        <v>25</v>
      </c>
      <c r="B26" s="94" t="s">
        <v>71</v>
      </c>
      <c r="C26" s="95">
        <v>0.25</v>
      </c>
      <c r="D26" s="95">
        <v>0.5</v>
      </c>
    </row>
    <row r="27" spans="1:4" x14ac:dyDescent="0.35">
      <c r="A27" s="93">
        <v>26</v>
      </c>
      <c r="B27" s="94" t="s">
        <v>72</v>
      </c>
      <c r="C27" s="95">
        <v>0.5</v>
      </c>
      <c r="D27" s="95">
        <v>0.75</v>
      </c>
    </row>
    <row r="28" spans="1:4" x14ac:dyDescent="0.35">
      <c r="A28" s="93">
        <v>27</v>
      </c>
      <c r="B28" s="94" t="s">
        <v>73</v>
      </c>
      <c r="C28" s="95">
        <v>0.1</v>
      </c>
      <c r="D28" s="95">
        <v>0.23</v>
      </c>
    </row>
    <row r="29" spans="1:4" x14ac:dyDescent="0.35">
      <c r="A29" s="93">
        <v>28</v>
      </c>
      <c r="B29" s="94" t="s">
        <v>74</v>
      </c>
      <c r="C29" s="95">
        <v>0.01</v>
      </c>
      <c r="D29" s="95">
        <v>0.13</v>
      </c>
    </row>
    <row r="30" spans="1:4" x14ac:dyDescent="0.35">
      <c r="A30" s="93">
        <v>29</v>
      </c>
      <c r="B30" s="94" t="s">
        <v>75</v>
      </c>
      <c r="C30" s="95">
        <v>0.25</v>
      </c>
      <c r="D30" s="95">
        <v>0.5</v>
      </c>
    </row>
    <row r="31" spans="1:4" x14ac:dyDescent="0.35">
      <c r="A31" s="93">
        <v>30</v>
      </c>
      <c r="B31" s="94" t="s">
        <v>76</v>
      </c>
      <c r="C31" s="95">
        <v>0.6</v>
      </c>
      <c r="D31" s="95">
        <v>0.7</v>
      </c>
    </row>
    <row r="32" spans="1:4" x14ac:dyDescent="0.35">
      <c r="A32" s="93">
        <v>31</v>
      </c>
      <c r="B32" s="94" t="s">
        <v>77</v>
      </c>
      <c r="C32" s="95">
        <v>0.25</v>
      </c>
      <c r="D32" s="95">
        <v>0.5</v>
      </c>
    </row>
    <row r="33" spans="1:4" x14ac:dyDescent="0.35">
      <c r="A33" s="93">
        <v>32</v>
      </c>
      <c r="B33" s="94" t="s">
        <v>78</v>
      </c>
      <c r="C33" s="95">
        <v>0.25</v>
      </c>
      <c r="D33" s="95">
        <v>0.5</v>
      </c>
    </row>
    <row r="34" spans="1:4" x14ac:dyDescent="0.35">
      <c r="A34" s="93">
        <v>33</v>
      </c>
      <c r="B34" s="94" t="s">
        <v>79</v>
      </c>
      <c r="C34" s="95">
        <v>0.25</v>
      </c>
      <c r="D34" s="95">
        <v>0.5</v>
      </c>
    </row>
    <row r="35" spans="1:4" x14ac:dyDescent="0.35">
      <c r="A35" s="93">
        <v>34</v>
      </c>
      <c r="B35" s="94" t="s">
        <v>80</v>
      </c>
      <c r="C35" s="95">
        <v>0.15</v>
      </c>
      <c r="D35" s="95">
        <v>0.3</v>
      </c>
    </row>
    <row r="36" spans="1:4" x14ac:dyDescent="0.35">
      <c r="A36" s="93">
        <v>35</v>
      </c>
      <c r="B36" s="94" t="s">
        <v>81</v>
      </c>
      <c r="C36" s="95">
        <v>0.25</v>
      </c>
      <c r="D36" s="95">
        <v>0.5</v>
      </c>
    </row>
    <row r="37" spans="1:4" x14ac:dyDescent="0.35">
      <c r="A37" s="93">
        <v>36</v>
      </c>
      <c r="B37" s="94" t="s">
        <v>82</v>
      </c>
      <c r="C37" s="95">
        <v>0.1</v>
      </c>
      <c r="D37" s="95">
        <v>0.25</v>
      </c>
    </row>
    <row r="38" spans="1:4" x14ac:dyDescent="0.35">
      <c r="A38" s="93">
        <v>37</v>
      </c>
      <c r="B38" s="94" t="s">
        <v>83</v>
      </c>
      <c r="C38" s="95">
        <v>0.1</v>
      </c>
      <c r="D38" s="95">
        <v>0.5</v>
      </c>
    </row>
    <row r="39" spans="1:4" x14ac:dyDescent="0.35">
      <c r="A39" s="93">
        <v>38</v>
      </c>
      <c r="B39" s="94" t="s">
        <v>84</v>
      </c>
      <c r="C39" s="95">
        <v>0.01</v>
      </c>
      <c r="D39" s="95">
        <v>0.1</v>
      </c>
    </row>
    <row r="40" spans="1:4" x14ac:dyDescent="0.35">
      <c r="A40" s="93">
        <v>39</v>
      </c>
      <c r="B40" s="94" t="s">
        <v>85</v>
      </c>
      <c r="C40" s="95">
        <v>0.5</v>
      </c>
      <c r="D40" s="95">
        <v>0.75</v>
      </c>
    </row>
    <row r="41" spans="1:4" x14ac:dyDescent="0.35">
      <c r="A41" s="93">
        <v>40</v>
      </c>
      <c r="B41" s="94" t="s">
        <v>86</v>
      </c>
      <c r="C41" s="95">
        <v>0.6</v>
      </c>
      <c r="D41" s="95">
        <v>0.7</v>
      </c>
    </row>
    <row r="42" spans="1:4" x14ac:dyDescent="0.35">
      <c r="A42" s="93">
        <v>41</v>
      </c>
      <c r="B42" s="94" t="s">
        <v>87</v>
      </c>
      <c r="C42" s="95">
        <v>0.4</v>
      </c>
      <c r="D42" s="95">
        <v>0.5</v>
      </c>
    </row>
    <row r="43" spans="1:4" x14ac:dyDescent="0.35">
      <c r="A43" s="93">
        <v>42</v>
      </c>
      <c r="B43" s="94" t="s">
        <v>88</v>
      </c>
      <c r="C43" s="95">
        <v>0.6</v>
      </c>
      <c r="D43" s="95">
        <v>0.7</v>
      </c>
    </row>
    <row r="44" spans="1:4" x14ac:dyDescent="0.35">
      <c r="A44" s="93">
        <v>43</v>
      </c>
      <c r="B44" s="94" t="s">
        <v>89</v>
      </c>
      <c r="C44" s="95">
        <v>0.6</v>
      </c>
      <c r="D44" s="95">
        <v>0.7</v>
      </c>
    </row>
    <row r="45" spans="1:4" x14ac:dyDescent="0.35">
      <c r="A45" s="93">
        <v>44</v>
      </c>
      <c r="B45" s="94" t="s">
        <v>90</v>
      </c>
      <c r="C45" s="95">
        <v>0.1</v>
      </c>
      <c r="D45" s="95">
        <v>0.2</v>
      </c>
    </row>
    <row r="46" spans="1:4" x14ac:dyDescent="0.35">
      <c r="A46" s="93">
        <v>45</v>
      </c>
      <c r="B46" s="94" t="s">
        <v>91</v>
      </c>
      <c r="C46" s="95">
        <v>0.6</v>
      </c>
      <c r="D46" s="95">
        <v>0.7</v>
      </c>
    </row>
    <row r="47" spans="1:4" x14ac:dyDescent="0.35">
      <c r="A47" s="93">
        <v>46</v>
      </c>
      <c r="B47" s="94" t="s">
        <v>92</v>
      </c>
      <c r="C47" s="95">
        <v>0.01</v>
      </c>
      <c r="D47" s="95">
        <v>0.05</v>
      </c>
    </row>
    <row r="48" spans="1:4" ht="29" x14ac:dyDescent="0.35">
      <c r="A48" s="93">
        <v>47</v>
      </c>
      <c r="B48" s="94" t="s">
        <v>93</v>
      </c>
      <c r="C48" s="95">
        <v>0.8</v>
      </c>
      <c r="D48" s="95">
        <v>0.9</v>
      </c>
    </row>
    <row r="49" spans="1:4" ht="29" x14ac:dyDescent="0.35">
      <c r="A49" s="93">
        <v>48</v>
      </c>
      <c r="B49" s="94" t="s">
        <v>94</v>
      </c>
      <c r="C49" s="95">
        <v>0.6</v>
      </c>
      <c r="D49" s="95">
        <v>0.7</v>
      </c>
    </row>
    <row r="50" spans="1:4" x14ac:dyDescent="0.35">
      <c r="A50" s="93">
        <v>49</v>
      </c>
      <c r="B50" s="94" t="s">
        <v>95</v>
      </c>
      <c r="C50" s="95">
        <v>0.35</v>
      </c>
      <c r="D50" s="95">
        <v>0.45</v>
      </c>
    </row>
    <row r="51" spans="1:4" x14ac:dyDescent="0.35">
      <c r="A51" s="93">
        <v>50</v>
      </c>
      <c r="B51" s="94" t="s">
        <v>96</v>
      </c>
      <c r="C51" s="95">
        <v>7.0000000000000007E-2</v>
      </c>
      <c r="D51" s="95">
        <v>0.13</v>
      </c>
    </row>
    <row r="52" spans="1:4" x14ac:dyDescent="0.35">
      <c r="A52" s="93">
        <v>51</v>
      </c>
      <c r="B52" s="94" t="s">
        <v>97</v>
      </c>
      <c r="C52" s="95">
        <v>0.3</v>
      </c>
      <c r="D52" s="95">
        <v>0.4</v>
      </c>
    </row>
    <row r="53" spans="1:4" x14ac:dyDescent="0.35">
      <c r="A53" s="93">
        <v>52</v>
      </c>
      <c r="B53" s="94" t="s">
        <v>98</v>
      </c>
      <c r="C53" s="95">
        <v>0.5</v>
      </c>
      <c r="D53" s="95">
        <v>0.6</v>
      </c>
    </row>
    <row r="54" spans="1:4" x14ac:dyDescent="0.35">
      <c r="A54" s="93">
        <v>53</v>
      </c>
      <c r="B54" s="94" t="s">
        <v>99</v>
      </c>
      <c r="C54" s="95">
        <v>0.57999999999999996</v>
      </c>
      <c r="D54" s="95">
        <v>0.57999999999999996</v>
      </c>
    </row>
    <row r="55" spans="1:4" x14ac:dyDescent="0.35">
      <c r="A55" s="93">
        <v>54</v>
      </c>
      <c r="B55" s="94" t="s">
        <v>100</v>
      </c>
      <c r="C55" s="95">
        <v>7.0000000000000007E-2</v>
      </c>
      <c r="D55" s="95">
        <v>0.13</v>
      </c>
    </row>
    <row r="56" spans="1:4" x14ac:dyDescent="0.35">
      <c r="A56" s="93">
        <v>55</v>
      </c>
      <c r="B56" s="94" t="s">
        <v>101</v>
      </c>
      <c r="C56" s="95">
        <v>0.35</v>
      </c>
      <c r="D56" s="95">
        <v>0.45</v>
      </c>
    </row>
    <row r="57" spans="1:4" x14ac:dyDescent="0.35">
      <c r="A57" s="93">
        <v>56</v>
      </c>
      <c r="B57" s="94" t="s">
        <v>102</v>
      </c>
      <c r="C57" s="95">
        <v>0.35</v>
      </c>
      <c r="D57" s="95">
        <v>0.45</v>
      </c>
    </row>
    <row r="58" spans="1:4" x14ac:dyDescent="0.35">
      <c r="A58" s="93">
        <v>57</v>
      </c>
      <c r="B58" s="94" t="s">
        <v>103</v>
      </c>
      <c r="C58" s="95">
        <v>0.05</v>
      </c>
      <c r="D58" s="95">
        <v>0.1</v>
      </c>
    </row>
    <row r="59" spans="1:4" x14ac:dyDescent="0.35">
      <c r="A59" s="93">
        <v>58</v>
      </c>
      <c r="B59" s="94" t="s">
        <v>104</v>
      </c>
      <c r="C59" s="95">
        <v>0.38</v>
      </c>
      <c r="D59" s="95">
        <v>0.52</v>
      </c>
    </row>
    <row r="60" spans="1:4" x14ac:dyDescent="0.35">
      <c r="A60" s="93">
        <v>59</v>
      </c>
      <c r="B60" s="94" t="s">
        <v>105</v>
      </c>
      <c r="C60" s="95">
        <v>0.53</v>
      </c>
      <c r="D60" s="95">
        <v>0.56000000000000005</v>
      </c>
    </row>
    <row r="61" spans="1:4" ht="29" x14ac:dyDescent="0.35">
      <c r="A61" s="93">
        <v>60</v>
      </c>
      <c r="B61" s="94" t="s">
        <v>106</v>
      </c>
      <c r="C61" s="95">
        <v>0.68</v>
      </c>
      <c r="D61" s="95">
        <v>0.74</v>
      </c>
    </row>
    <row r="62" spans="1:4" x14ac:dyDescent="0.35">
      <c r="A62" s="93">
        <v>61</v>
      </c>
      <c r="B62" s="94" t="s">
        <v>107</v>
      </c>
      <c r="C62" s="95">
        <v>0.2</v>
      </c>
      <c r="D62" s="95">
        <v>0.4</v>
      </c>
    </row>
    <row r="63" spans="1:4" x14ac:dyDescent="0.35">
      <c r="A63" s="93">
        <v>62</v>
      </c>
      <c r="B63" s="94" t="s">
        <v>108</v>
      </c>
      <c r="C63" s="95">
        <v>0.38</v>
      </c>
      <c r="D63" s="95">
        <v>0.42</v>
      </c>
    </row>
    <row r="64" spans="1:4" x14ac:dyDescent="0.35">
      <c r="A64" s="93">
        <v>63</v>
      </c>
      <c r="B64" s="94" t="s">
        <v>109</v>
      </c>
      <c r="C64" s="95">
        <v>0.42</v>
      </c>
      <c r="D64" s="95">
        <v>0.52</v>
      </c>
    </row>
    <row r="65" spans="1:4" x14ac:dyDescent="0.35">
      <c r="A65" s="93">
        <v>64</v>
      </c>
      <c r="B65" s="94" t="s">
        <v>110</v>
      </c>
      <c r="C65" s="95">
        <v>0.65</v>
      </c>
      <c r="D65" s="95">
        <v>0.7</v>
      </c>
    </row>
    <row r="66" spans="1:4" x14ac:dyDescent="0.35">
      <c r="A66" s="93">
        <v>65</v>
      </c>
      <c r="B66" s="94" t="s">
        <v>111</v>
      </c>
      <c r="C66" s="95">
        <v>0.42</v>
      </c>
      <c r="D66" s="95">
        <v>0.48</v>
      </c>
    </row>
    <row r="67" spans="1:4" x14ac:dyDescent="0.35">
      <c r="A67" s="93">
        <v>66</v>
      </c>
      <c r="B67" s="94" t="s">
        <v>112</v>
      </c>
      <c r="C67" s="95">
        <v>0.5</v>
      </c>
      <c r="D67" s="95">
        <v>0.6</v>
      </c>
    </row>
    <row r="68" spans="1:4" x14ac:dyDescent="0.35">
      <c r="A68" s="93">
        <v>67</v>
      </c>
      <c r="B68" s="94" t="s">
        <v>113</v>
      </c>
      <c r="C68" s="95">
        <v>0.3</v>
      </c>
      <c r="D68" s="95">
        <v>0.35</v>
      </c>
    </row>
    <row r="69" spans="1:4" x14ac:dyDescent="0.35">
      <c r="A69" s="93">
        <v>68</v>
      </c>
      <c r="B69" s="94" t="s">
        <v>114</v>
      </c>
      <c r="C69" s="95">
        <v>0.33</v>
      </c>
      <c r="D69" s="95">
        <v>0.37</v>
      </c>
    </row>
    <row r="70" spans="1:4" x14ac:dyDescent="0.35">
      <c r="A70" s="93">
        <v>69</v>
      </c>
      <c r="B70" s="94" t="s">
        <v>115</v>
      </c>
      <c r="C70" s="95">
        <v>0.4</v>
      </c>
      <c r="D70" s="95">
        <v>0.6</v>
      </c>
    </row>
    <row r="71" spans="1:4" x14ac:dyDescent="0.35">
      <c r="A71" s="93">
        <v>70</v>
      </c>
      <c r="B71" s="94" t="s">
        <v>116</v>
      </c>
      <c r="C71" s="95">
        <v>0.3</v>
      </c>
      <c r="D71" s="95">
        <v>0.4</v>
      </c>
    </row>
    <row r="72" spans="1:4" x14ac:dyDescent="0.35">
      <c r="A72" s="93">
        <v>71</v>
      </c>
      <c r="B72" s="94" t="s">
        <v>117</v>
      </c>
      <c r="C72" s="95">
        <v>0.7</v>
      </c>
      <c r="D72" s="95">
        <v>0.8</v>
      </c>
    </row>
    <row r="73" spans="1:4" x14ac:dyDescent="0.35">
      <c r="A73" s="93">
        <v>72</v>
      </c>
      <c r="B73" s="94" t="s">
        <v>118</v>
      </c>
      <c r="C73" s="95">
        <v>0.83</v>
      </c>
      <c r="D73" s="95">
        <v>0.95</v>
      </c>
    </row>
    <row r="74" spans="1:4" x14ac:dyDescent="0.35">
      <c r="A74" s="93">
        <v>73</v>
      </c>
      <c r="B74" s="94" t="s">
        <v>119</v>
      </c>
      <c r="C74" s="95">
        <v>0.55000000000000004</v>
      </c>
      <c r="D74" s="95">
        <v>0.65</v>
      </c>
    </row>
    <row r="75" spans="1:4" x14ac:dyDescent="0.35">
      <c r="A75" s="93">
        <v>74</v>
      </c>
      <c r="B75" s="94" t="s">
        <v>120</v>
      </c>
      <c r="C75" s="95">
        <v>0.88</v>
      </c>
      <c r="D75" s="95">
        <v>0.92</v>
      </c>
    </row>
    <row r="76" spans="1:4" x14ac:dyDescent="0.35">
      <c r="A76" s="93">
        <v>75</v>
      </c>
      <c r="B76" s="94" t="s">
        <v>121</v>
      </c>
      <c r="C76" s="95">
        <v>0.01</v>
      </c>
      <c r="D76" s="95">
        <v>0.45</v>
      </c>
    </row>
    <row r="77" spans="1:4" x14ac:dyDescent="0.35">
      <c r="A77" s="93">
        <v>76</v>
      </c>
      <c r="B77" s="94" t="s">
        <v>122</v>
      </c>
      <c r="C77" s="95">
        <v>0.01</v>
      </c>
      <c r="D77" s="95">
        <v>0.45</v>
      </c>
    </row>
    <row r="78" spans="1:4" x14ac:dyDescent="0.35">
      <c r="A78" s="93">
        <v>77</v>
      </c>
      <c r="B78" s="94" t="s">
        <v>123</v>
      </c>
      <c r="C78" s="95">
        <v>0.01</v>
      </c>
      <c r="D78" s="95">
        <v>0.45</v>
      </c>
    </row>
    <row r="79" spans="1:4" x14ac:dyDescent="0.35">
      <c r="A79" s="93">
        <v>78</v>
      </c>
      <c r="B79" s="94" t="s">
        <v>124</v>
      </c>
      <c r="C79" s="95">
        <v>0.01</v>
      </c>
      <c r="D79" s="95">
        <v>0.4</v>
      </c>
    </row>
    <row r="80" spans="1:4" x14ac:dyDescent="0.35">
      <c r="A80" s="93">
        <v>79</v>
      </c>
      <c r="B80" s="94" t="s">
        <v>125</v>
      </c>
      <c r="C80" s="95">
        <v>0.01</v>
      </c>
      <c r="D80" s="95">
        <v>0.6</v>
      </c>
    </row>
    <row r="81" spans="1:4" ht="29" x14ac:dyDescent="0.35">
      <c r="A81" s="93">
        <v>80</v>
      </c>
      <c r="B81" s="94" t="s">
        <v>126</v>
      </c>
      <c r="C81" s="95">
        <v>0.01</v>
      </c>
      <c r="D81" s="95">
        <v>0.6</v>
      </c>
    </row>
    <row r="82" spans="1:4" x14ac:dyDescent="0.35">
      <c r="A82" s="93">
        <v>81</v>
      </c>
      <c r="B82" s="94" t="s">
        <v>127</v>
      </c>
      <c r="C82" s="95">
        <v>0.28999999999999998</v>
      </c>
      <c r="D82" s="95">
        <v>0.28999999999999998</v>
      </c>
    </row>
    <row r="83" spans="1:4" ht="29" x14ac:dyDescent="0.35">
      <c r="A83" s="93">
        <v>82</v>
      </c>
      <c r="B83" s="94" t="s">
        <v>128</v>
      </c>
      <c r="C83" s="95">
        <v>0.01</v>
      </c>
      <c r="D83" s="95">
        <v>0.5</v>
      </c>
    </row>
    <row r="84" spans="1:4" ht="29" x14ac:dyDescent="0.35">
      <c r="A84" s="93">
        <v>83</v>
      </c>
      <c r="B84" s="94" t="s">
        <v>129</v>
      </c>
      <c r="C84" s="95">
        <v>0.01</v>
      </c>
      <c r="D84" s="95">
        <v>0.5</v>
      </c>
    </row>
    <row r="85" spans="1:4" ht="29" x14ac:dyDescent="0.35">
      <c r="A85" s="93">
        <v>84</v>
      </c>
      <c r="B85" s="94" t="s">
        <v>130</v>
      </c>
      <c r="C85" s="95">
        <v>0.01</v>
      </c>
      <c r="D85" s="95">
        <v>0.5</v>
      </c>
    </row>
    <row r="86" spans="1:4" ht="29" x14ac:dyDescent="0.35">
      <c r="A86" s="93">
        <v>85</v>
      </c>
      <c r="B86" s="94" t="s">
        <v>131</v>
      </c>
      <c r="C86" s="95">
        <v>0.6</v>
      </c>
      <c r="D86" s="95">
        <v>0.8</v>
      </c>
    </row>
    <row r="87" spans="1:4" x14ac:dyDescent="0.35">
      <c r="A87" s="93">
        <v>86</v>
      </c>
      <c r="B87" s="94" t="s">
        <v>132</v>
      </c>
      <c r="C87" s="95">
        <v>0.2</v>
      </c>
      <c r="D87" s="95">
        <v>0.3</v>
      </c>
    </row>
    <row r="88" spans="1:4" x14ac:dyDescent="0.35">
      <c r="A88" s="93">
        <v>87</v>
      </c>
      <c r="B88" s="94" t="s">
        <v>133</v>
      </c>
      <c r="C88" s="95">
        <v>0.5</v>
      </c>
      <c r="D88" s="95">
        <v>0.75</v>
      </c>
    </row>
    <row r="89" spans="1:4" ht="29" x14ac:dyDescent="0.35">
      <c r="A89" s="93">
        <v>88</v>
      </c>
      <c r="B89" s="94" t="s">
        <v>134</v>
      </c>
      <c r="C89" s="95">
        <v>0.25</v>
      </c>
      <c r="D89" s="95">
        <v>0.5</v>
      </c>
    </row>
    <row r="90" spans="1:4" x14ac:dyDescent="0.35">
      <c r="A90" s="93">
        <v>89</v>
      </c>
      <c r="B90" s="94" t="s">
        <v>135</v>
      </c>
      <c r="C90" s="95">
        <v>0.25</v>
      </c>
      <c r="D90" s="95">
        <v>0.5</v>
      </c>
    </row>
    <row r="91" spans="1:4" x14ac:dyDescent="0.35">
      <c r="A91" s="93">
        <v>90</v>
      </c>
      <c r="B91" s="94" t="s">
        <v>136</v>
      </c>
      <c r="C91" s="95">
        <v>0.5</v>
      </c>
      <c r="D91" s="95">
        <v>1</v>
      </c>
    </row>
    <row r="92" spans="1:4" x14ac:dyDescent="0.35">
      <c r="A92" s="93">
        <v>91</v>
      </c>
      <c r="B92" s="94" t="s">
        <v>137</v>
      </c>
      <c r="C92" s="95">
        <v>0.5</v>
      </c>
      <c r="D92" s="95">
        <v>1</v>
      </c>
    </row>
    <row r="93" spans="1:4" ht="29" x14ac:dyDescent="0.35">
      <c r="A93" s="93">
        <v>92</v>
      </c>
      <c r="B93" s="94" t="s">
        <v>138</v>
      </c>
      <c r="C93" s="95">
        <v>0.5</v>
      </c>
      <c r="D93" s="95">
        <v>1</v>
      </c>
    </row>
    <row r="94" spans="1:4" ht="29" x14ac:dyDescent="0.35">
      <c r="A94" s="93">
        <v>93</v>
      </c>
      <c r="B94" s="94" t="s">
        <v>139</v>
      </c>
      <c r="C94" s="95">
        <v>0.35</v>
      </c>
      <c r="D94" s="95">
        <v>0.41</v>
      </c>
    </row>
    <row r="95" spans="1:4" x14ac:dyDescent="0.35">
      <c r="A95" s="93">
        <v>94</v>
      </c>
      <c r="B95" s="94" t="s">
        <v>140</v>
      </c>
      <c r="C95" s="95">
        <v>0.15</v>
      </c>
      <c r="D95" s="95">
        <v>0.4</v>
      </c>
    </row>
    <row r="96" spans="1:4" x14ac:dyDescent="0.35">
      <c r="A96" s="93">
        <v>95</v>
      </c>
      <c r="B96" s="94" t="s">
        <v>141</v>
      </c>
      <c r="C96" s="95">
        <v>0.8</v>
      </c>
      <c r="D96" s="95">
        <v>0.9</v>
      </c>
    </row>
    <row r="97" spans="1:4" ht="29" x14ac:dyDescent="0.35">
      <c r="A97" s="93">
        <v>96</v>
      </c>
      <c r="B97" s="94" t="s">
        <v>142</v>
      </c>
      <c r="C97" s="95">
        <v>0.7</v>
      </c>
      <c r="D97" s="95">
        <v>0.7</v>
      </c>
    </row>
    <row r="98" spans="1:4" x14ac:dyDescent="0.35">
      <c r="A98" s="93">
        <v>97</v>
      </c>
      <c r="B98" s="94" t="s">
        <v>143</v>
      </c>
      <c r="C98" s="95">
        <v>0.4</v>
      </c>
      <c r="D98" s="95">
        <v>0.6</v>
      </c>
    </row>
    <row r="99" spans="1:4" x14ac:dyDescent="0.35">
      <c r="A99" s="93">
        <v>98</v>
      </c>
      <c r="B99" s="94" t="s">
        <v>144</v>
      </c>
      <c r="C99" s="95">
        <v>0.9</v>
      </c>
      <c r="D99" s="95">
        <v>1</v>
      </c>
    </row>
    <row r="100" spans="1:4" x14ac:dyDescent="0.35">
      <c r="A100" s="93">
        <v>99</v>
      </c>
      <c r="B100" s="94" t="s">
        <v>145</v>
      </c>
      <c r="C100" s="95">
        <v>0.1</v>
      </c>
      <c r="D100" s="95">
        <v>0.3</v>
      </c>
    </row>
  </sheetData>
  <sheetProtection sheet="1" objects="1" scenarios="1" formatCells="0" formatColumns="0" formatRows="0" sort="0" autoFilter="0"/>
  <autoFilter ref="A1:D100" xr:uid="{2B86CC7F-0868-4B12-A991-59284A7D129D}">
    <filterColumn colId="2" showButton="0"/>
  </autoFilter>
  <mergeCells count="1">
    <mergeCell ref="C1:D1"/>
  </mergeCells>
  <pageMargins left="0.7" right="0.7" top="0.75" bottom="0.75" header="0.3" footer="0.3"/>
  <pageSetup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E66ECD-D02C-497F-96D4-E07A6B946831}">
  <sheetPr codeName="Sheet9"/>
  <dimension ref="A1:C50"/>
  <sheetViews>
    <sheetView workbookViewId="0"/>
  </sheetViews>
  <sheetFormatPr defaultRowHeight="14.5" x14ac:dyDescent="0.35"/>
  <cols>
    <col min="1" max="1" width="10.81640625" style="10" bestFit="1" customWidth="1"/>
    <col min="2" max="2" width="93.453125" style="10" bestFit="1" customWidth="1"/>
    <col min="3" max="3" width="18.54296875" style="10" bestFit="1" customWidth="1"/>
    <col min="4" max="16384" width="8.7265625" style="10"/>
  </cols>
  <sheetData>
    <row r="1" spans="1:3" x14ac:dyDescent="0.35">
      <c r="A1" s="97" t="s">
        <v>242</v>
      </c>
      <c r="B1" s="97" t="s">
        <v>243</v>
      </c>
      <c r="C1" s="97" t="s">
        <v>244</v>
      </c>
    </row>
    <row r="2" spans="1:3" x14ac:dyDescent="0.35">
      <c r="A2" s="98">
        <v>334111</v>
      </c>
      <c r="B2" s="98" t="s">
        <v>245</v>
      </c>
      <c r="C2" s="98">
        <v>310</v>
      </c>
    </row>
    <row r="3" spans="1:3" x14ac:dyDescent="0.35">
      <c r="A3" s="98">
        <v>334112</v>
      </c>
      <c r="B3" s="98" t="s">
        <v>246</v>
      </c>
      <c r="C3" s="98">
        <v>91</v>
      </c>
    </row>
    <row r="4" spans="1:3" x14ac:dyDescent="0.35">
      <c r="A4" s="98">
        <v>334118</v>
      </c>
      <c r="B4" s="98" t="s">
        <v>247</v>
      </c>
      <c r="C4" s="98">
        <v>556</v>
      </c>
    </row>
    <row r="5" spans="1:3" x14ac:dyDescent="0.35">
      <c r="A5" s="98">
        <v>334412</v>
      </c>
      <c r="B5" s="98" t="s">
        <v>248</v>
      </c>
      <c r="C5" s="98">
        <v>470</v>
      </c>
    </row>
    <row r="6" spans="1:3" x14ac:dyDescent="0.35">
      <c r="A6" s="98">
        <v>334413</v>
      </c>
      <c r="B6" s="98" t="s">
        <v>249</v>
      </c>
      <c r="C6" s="98">
        <v>812</v>
      </c>
    </row>
    <row r="7" spans="1:3" x14ac:dyDescent="0.35">
      <c r="A7" s="98">
        <v>334416</v>
      </c>
      <c r="B7" s="98" t="s">
        <v>250</v>
      </c>
      <c r="C7" s="98">
        <v>371</v>
      </c>
    </row>
    <row r="8" spans="1:3" x14ac:dyDescent="0.35">
      <c r="A8" s="98">
        <v>334417</v>
      </c>
      <c r="B8" s="98" t="s">
        <v>251</v>
      </c>
      <c r="C8" s="98">
        <v>204</v>
      </c>
    </row>
    <row r="9" spans="1:3" x14ac:dyDescent="0.35">
      <c r="A9" s="98">
        <v>334418</v>
      </c>
      <c r="B9" s="98" t="s">
        <v>252</v>
      </c>
      <c r="C9" s="98">
        <v>808</v>
      </c>
    </row>
    <row r="10" spans="1:3" x14ac:dyDescent="0.35">
      <c r="A10" s="98">
        <v>334419</v>
      </c>
      <c r="B10" s="98" t="s">
        <v>253</v>
      </c>
      <c r="C10" s="98">
        <v>1236</v>
      </c>
    </row>
    <row r="11" spans="1:3" x14ac:dyDescent="0.35">
      <c r="A11" s="98">
        <v>335210</v>
      </c>
      <c r="B11" s="98" t="s">
        <v>254</v>
      </c>
      <c r="C11" s="98">
        <v>144</v>
      </c>
    </row>
    <row r="12" spans="1:3" x14ac:dyDescent="0.35">
      <c r="A12" s="98">
        <v>335220</v>
      </c>
      <c r="B12" s="98" t="s">
        <v>255</v>
      </c>
      <c r="C12" s="98">
        <v>162</v>
      </c>
    </row>
    <row r="13" spans="1:3" x14ac:dyDescent="0.35">
      <c r="A13" s="98">
        <v>335910</v>
      </c>
      <c r="B13" s="98" t="s">
        <v>256</v>
      </c>
      <c r="C13" s="98">
        <v>235</v>
      </c>
    </row>
    <row r="14" spans="1:3" x14ac:dyDescent="0.35">
      <c r="A14" s="98">
        <v>335921</v>
      </c>
      <c r="B14" s="98" t="s">
        <v>257</v>
      </c>
      <c r="C14" s="98">
        <v>92</v>
      </c>
    </row>
    <row r="15" spans="1:3" x14ac:dyDescent="0.35">
      <c r="A15" s="98">
        <v>335929</v>
      </c>
      <c r="B15" s="98" t="s">
        <v>258</v>
      </c>
      <c r="C15" s="98">
        <v>229</v>
      </c>
    </row>
    <row r="16" spans="1:3" x14ac:dyDescent="0.35">
      <c r="A16" s="98">
        <v>335931</v>
      </c>
      <c r="B16" s="98" t="s">
        <v>259</v>
      </c>
      <c r="C16" s="98">
        <v>395</v>
      </c>
    </row>
    <row r="17" spans="1:3" x14ac:dyDescent="0.35">
      <c r="A17" s="98">
        <v>335932</v>
      </c>
      <c r="B17" s="98" t="s">
        <v>260</v>
      </c>
      <c r="C17" s="98">
        <v>152</v>
      </c>
    </row>
    <row r="18" spans="1:3" x14ac:dyDescent="0.35">
      <c r="A18" s="98">
        <v>335991</v>
      </c>
      <c r="B18" s="98" t="s">
        <v>261</v>
      </c>
      <c r="C18" s="98">
        <v>151</v>
      </c>
    </row>
    <row r="19" spans="1:3" x14ac:dyDescent="0.35">
      <c r="A19" s="98">
        <v>335999</v>
      </c>
      <c r="B19" s="98" t="s">
        <v>262</v>
      </c>
      <c r="C19" s="98">
        <v>819</v>
      </c>
    </row>
    <row r="20" spans="1:3" x14ac:dyDescent="0.35">
      <c r="A20" s="98">
        <v>336110</v>
      </c>
      <c r="B20" s="98" t="s">
        <v>263</v>
      </c>
      <c r="C20" s="98">
        <v>241</v>
      </c>
    </row>
    <row r="21" spans="1:3" x14ac:dyDescent="0.35">
      <c r="A21" s="98">
        <v>336120</v>
      </c>
      <c r="B21" s="98" t="s">
        <v>264</v>
      </c>
      <c r="C21" s="98">
        <v>87</v>
      </c>
    </row>
    <row r="22" spans="1:3" x14ac:dyDescent="0.35">
      <c r="A22" s="98">
        <v>336211</v>
      </c>
      <c r="B22" s="98" t="s">
        <v>265</v>
      </c>
      <c r="C22" s="98">
        <v>733</v>
      </c>
    </row>
    <row r="23" spans="1:3" x14ac:dyDescent="0.35">
      <c r="A23" s="98">
        <v>336212</v>
      </c>
      <c r="B23" s="98" t="s">
        <v>266</v>
      </c>
      <c r="C23" s="98">
        <v>432</v>
      </c>
    </row>
    <row r="24" spans="1:3" x14ac:dyDescent="0.35">
      <c r="A24" s="98">
        <v>336213</v>
      </c>
      <c r="B24" s="98" t="s">
        <v>267</v>
      </c>
      <c r="C24" s="98">
        <v>49</v>
      </c>
    </row>
    <row r="25" spans="1:3" x14ac:dyDescent="0.35">
      <c r="A25" s="98">
        <v>336214</v>
      </c>
      <c r="B25" s="98" t="s">
        <v>268</v>
      </c>
      <c r="C25" s="98">
        <v>729</v>
      </c>
    </row>
    <row r="26" spans="1:3" x14ac:dyDescent="0.35">
      <c r="A26" s="98">
        <v>336310</v>
      </c>
      <c r="B26" s="98" t="s">
        <v>269</v>
      </c>
      <c r="C26" s="98">
        <v>758</v>
      </c>
    </row>
    <row r="27" spans="1:3" x14ac:dyDescent="0.35">
      <c r="A27" s="98">
        <v>336320</v>
      </c>
      <c r="B27" s="98" t="s">
        <v>270</v>
      </c>
      <c r="C27" s="98">
        <v>624</v>
      </c>
    </row>
    <row r="28" spans="1:3" x14ac:dyDescent="0.35">
      <c r="A28" s="98">
        <v>336330</v>
      </c>
      <c r="B28" s="98" t="s">
        <v>271</v>
      </c>
      <c r="C28" s="98">
        <v>261</v>
      </c>
    </row>
    <row r="29" spans="1:3" x14ac:dyDescent="0.35">
      <c r="A29" s="98">
        <v>336340</v>
      </c>
      <c r="B29" s="98" t="s">
        <v>272</v>
      </c>
      <c r="C29" s="98">
        <v>179</v>
      </c>
    </row>
    <row r="30" spans="1:3" x14ac:dyDescent="0.35">
      <c r="A30" s="98">
        <v>336350</v>
      </c>
      <c r="B30" s="98" t="s">
        <v>273</v>
      </c>
      <c r="C30" s="98">
        <v>474</v>
      </c>
    </row>
    <row r="31" spans="1:3" x14ac:dyDescent="0.35">
      <c r="A31" s="98">
        <v>336360</v>
      </c>
      <c r="B31" s="98" t="s">
        <v>274</v>
      </c>
      <c r="C31" s="98">
        <v>429</v>
      </c>
    </row>
    <row r="32" spans="1:3" x14ac:dyDescent="0.35">
      <c r="A32" s="98">
        <v>336370</v>
      </c>
      <c r="B32" s="98" t="s">
        <v>275</v>
      </c>
      <c r="C32" s="98">
        <v>757</v>
      </c>
    </row>
    <row r="33" spans="1:3" x14ac:dyDescent="0.35">
      <c r="A33" s="98">
        <v>336390</v>
      </c>
      <c r="B33" s="98" t="s">
        <v>276</v>
      </c>
      <c r="C33" s="98">
        <v>1483</v>
      </c>
    </row>
    <row r="34" spans="1:3" x14ac:dyDescent="0.35">
      <c r="A34" s="98">
        <v>336411</v>
      </c>
      <c r="B34" s="98" t="s">
        <v>277</v>
      </c>
      <c r="C34" s="98">
        <v>317</v>
      </c>
    </row>
    <row r="35" spans="1:3" x14ac:dyDescent="0.35">
      <c r="A35" s="98">
        <v>336412</v>
      </c>
      <c r="B35" s="98" t="s">
        <v>278</v>
      </c>
      <c r="C35" s="98">
        <v>410</v>
      </c>
    </row>
    <row r="36" spans="1:3" x14ac:dyDescent="0.35">
      <c r="A36" s="98">
        <v>336413</v>
      </c>
      <c r="B36" s="98" t="s">
        <v>279</v>
      </c>
      <c r="C36" s="98">
        <v>921</v>
      </c>
    </row>
    <row r="37" spans="1:3" x14ac:dyDescent="0.35">
      <c r="A37" s="98">
        <v>336414</v>
      </c>
      <c r="B37" s="98" t="s">
        <v>280</v>
      </c>
      <c r="C37" s="98">
        <v>42</v>
      </c>
    </row>
    <row r="38" spans="1:3" x14ac:dyDescent="0.35">
      <c r="A38" s="98">
        <v>336415</v>
      </c>
      <c r="B38" s="98" t="s">
        <v>281</v>
      </c>
      <c r="C38" s="98">
        <v>33</v>
      </c>
    </row>
    <row r="39" spans="1:3" x14ac:dyDescent="0.35">
      <c r="A39" s="98">
        <v>336419</v>
      </c>
      <c r="B39" s="98" t="s">
        <v>282</v>
      </c>
      <c r="C39" s="98">
        <v>37</v>
      </c>
    </row>
    <row r="40" spans="1:3" x14ac:dyDescent="0.35">
      <c r="A40" s="98">
        <v>336611</v>
      </c>
      <c r="B40" s="98" t="s">
        <v>283</v>
      </c>
      <c r="C40" s="98">
        <v>588</v>
      </c>
    </row>
    <row r="41" spans="1:3" x14ac:dyDescent="0.35">
      <c r="A41" s="98">
        <v>336612</v>
      </c>
      <c r="B41" s="98" t="s">
        <v>284</v>
      </c>
      <c r="C41" s="98">
        <v>875</v>
      </c>
    </row>
    <row r="42" spans="1:3" x14ac:dyDescent="0.35">
      <c r="A42" s="98">
        <v>336991</v>
      </c>
      <c r="B42" s="98" t="s">
        <v>285</v>
      </c>
      <c r="C42" s="98">
        <v>428</v>
      </c>
    </row>
    <row r="43" spans="1:3" x14ac:dyDescent="0.35">
      <c r="A43" s="98">
        <v>336992</v>
      </c>
      <c r="B43" s="98" t="s">
        <v>286</v>
      </c>
      <c r="C43" s="98">
        <v>53</v>
      </c>
    </row>
    <row r="44" spans="1:3" x14ac:dyDescent="0.35">
      <c r="A44" s="98">
        <v>336999</v>
      </c>
      <c r="B44" s="98" t="s">
        <v>287</v>
      </c>
      <c r="C44" s="98">
        <v>399</v>
      </c>
    </row>
    <row r="45" spans="1:3" x14ac:dyDescent="0.35">
      <c r="A45" s="98">
        <v>811111</v>
      </c>
      <c r="B45" s="98" t="s">
        <v>288</v>
      </c>
      <c r="C45" s="98">
        <v>83216</v>
      </c>
    </row>
    <row r="46" spans="1:3" x14ac:dyDescent="0.35">
      <c r="A46" s="98">
        <v>332510</v>
      </c>
      <c r="B46" s="98" t="s">
        <v>289</v>
      </c>
      <c r="C46" s="98">
        <v>614</v>
      </c>
    </row>
    <row r="47" spans="1:3" x14ac:dyDescent="0.35">
      <c r="A47" s="98">
        <v>332912</v>
      </c>
      <c r="B47" s="98" t="s">
        <v>290</v>
      </c>
      <c r="C47" s="98">
        <v>363</v>
      </c>
    </row>
    <row r="48" spans="1:3" x14ac:dyDescent="0.35">
      <c r="A48" s="98">
        <v>334511</v>
      </c>
      <c r="B48" s="98" t="s">
        <v>291</v>
      </c>
      <c r="C48" s="98">
        <v>549</v>
      </c>
    </row>
    <row r="49" spans="1:3" x14ac:dyDescent="0.35">
      <c r="A49" s="98">
        <v>334519</v>
      </c>
      <c r="B49" s="98" t="s">
        <v>292</v>
      </c>
      <c r="C49" s="98">
        <v>902</v>
      </c>
    </row>
    <row r="50" spans="1:3" x14ac:dyDescent="0.35">
      <c r="C50" s="10">
        <f>SUM(C2:C49)</f>
        <v>104220</v>
      </c>
    </row>
  </sheetData>
  <sheetProtection sheet="1" objects="1" scenarios="1" formatCells="0" formatColumns="0" formatRows="0" sort="0" autoFilter="0"/>
  <autoFilter ref="A1:C50" xr:uid="{02E66ECD-D02C-497F-96D4-E07A6B946831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723352F79007E408EFF44D6142FFCE2" ma:contentTypeVersion="21" ma:contentTypeDescription="Create a new document." ma:contentTypeScope="" ma:versionID="f7663de67ef2afa6df94d55ff7e56796">
  <xsd:schema xmlns:xsd="http://www.w3.org/2001/XMLSchema" xmlns:xs="http://www.w3.org/2001/XMLSchema" xmlns:p="http://schemas.microsoft.com/office/2006/metadata/properties" xmlns:ns1="http://schemas.microsoft.com/sharepoint/v3" xmlns:ns2="4ffa91fb-a0ff-4ac5-b2db-65c790d184a4" xmlns:ns3="http://schemas.microsoft.com/sharepoint.v3" xmlns:ns4="http://schemas.microsoft.com/sharepoint/v3/fields" xmlns:ns5="fecc2597-e8fd-4279-ac06-bd7c891938be" xmlns:ns6="ead8da0f-3542-4e50-96c8-f1f698624e86" targetNamespace="http://schemas.microsoft.com/office/2006/metadata/properties" ma:root="true" ma:fieldsID="02cccc19423a0cd6fa028e0a1e544b83" ns1:_="" ns2:_="" ns3:_="" ns4:_="" ns5:_="" ns6:_="">
    <xsd:import namespace="http://schemas.microsoft.com/sharepoint/v3"/>
    <xsd:import namespace="4ffa91fb-a0ff-4ac5-b2db-65c790d184a4"/>
    <xsd:import namespace="http://schemas.microsoft.com/sharepoint.v3"/>
    <xsd:import namespace="http://schemas.microsoft.com/sharepoint/v3/fields"/>
    <xsd:import namespace="fecc2597-e8fd-4279-ac06-bd7c891938be"/>
    <xsd:import namespace="ead8da0f-3542-4e50-96c8-f1f698624e86"/>
    <xsd:element name="properties">
      <xsd:complexType>
        <xsd:sequence>
          <xsd:element name="documentManagement">
            <xsd:complexType>
              <xsd:all>
                <xsd:element ref="ns2:Document_x0020_Creation_x0020_Date" minOccurs="0"/>
                <xsd:element ref="ns2:Creator" minOccurs="0"/>
                <xsd:element ref="ns2:EPA_x0020_Office" minOccurs="0"/>
                <xsd:element ref="ns2:Record" minOccurs="0"/>
                <xsd:element ref="ns3:CategoryDescription" minOccurs="0"/>
                <xsd:element ref="ns2:Identifier" minOccurs="0"/>
                <xsd:element ref="ns2:EPA_x0020_Contributor" minOccurs="0"/>
                <xsd:element ref="ns2:External_x0020_Contributor" minOccurs="0"/>
                <xsd:element ref="ns4:_Coverage" minOccurs="0"/>
                <xsd:element ref="ns2:EPA_x0020_Related_x0020_Documents" minOccurs="0"/>
                <xsd:element ref="ns4:_Source" minOccurs="0"/>
                <xsd:element ref="ns2:Rights" minOccurs="0"/>
                <xsd:element ref="ns1:Language" minOccurs="0"/>
                <xsd:element ref="ns2:j747ac98061d40f0aa7bd47e1db5675d" minOccurs="0"/>
                <xsd:element ref="ns2:TaxKeywordTaxHTField" minOccurs="0"/>
                <xsd:element ref="ns2:TaxCatchAllLabel" minOccurs="0"/>
                <xsd:element ref="ns2:TaxCatchAll" minOccurs="0"/>
                <xsd:element ref="ns2:e3f09c3df709400db2417a7161762d62" minOccurs="0"/>
                <xsd:element ref="ns5:SharedWithUsers" minOccurs="0"/>
                <xsd:element ref="ns5:SharedWithDetails" minOccurs="0"/>
                <xsd:element ref="ns6:MediaServiceMetadata" minOccurs="0"/>
                <xsd:element ref="ns6:MediaServiceFastMetadata" minOccurs="0"/>
                <xsd:element ref="ns6:MediaServiceAutoTags" minOccurs="0"/>
                <xsd:element ref="ns6:MediaServiceOCR" minOccurs="0"/>
                <xsd:element ref="ns6:MediaServiceGenerationTime" minOccurs="0"/>
                <xsd:element ref="ns6:MediaServiceEventHashCode" minOccurs="0"/>
                <xsd:element ref="ns1:_ip_UnifiedCompliancePolicyProperties" minOccurs="0"/>
                <xsd:element ref="ns1:_ip_UnifiedCompliancePolicyUIAction" minOccurs="0"/>
                <xsd:element ref="ns6:lcf76f155ced4ddcb4097134ff3c332f" minOccurs="0"/>
                <xsd:element ref="ns6:MediaServiceObjectDetectorVersions" minOccurs="0"/>
                <xsd:element ref="ns6:MediaServiceSearchProperties" minOccurs="0"/>
                <xsd:element ref="ns6:MediaServiceDateTaken" minOccurs="0"/>
                <xsd:element ref="ns6:MediaServiceLocation" minOccurs="0"/>
                <xsd:element ref="ns6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Language" ma:index="17" nillable="true" ma:displayName="Language" ma:default="English" ma:description="Select the document language from the drop down." ma:format="Dropdown" ma:internalName="Language" ma:readOnly="false">
      <xsd:simpleType>
        <xsd:restriction base="dms:Choice">
          <xsd:enumeration value="Arabic (Saudi Arabia)"/>
          <xsd:enumeration value="Bulgarian (Bulgaria)"/>
          <xsd:enumeration value="Chinese (Hong Kong S.A.R.)"/>
          <xsd:enumeration value="Chinese (People's Republic of China)"/>
          <xsd:enumeration value="Chinese (Taiwan)"/>
          <xsd:enumeration value="Croatian (Croatia)"/>
          <xsd:enumeration value="Czech (Czech Republic)"/>
          <xsd:enumeration value="Danish (Denmark)"/>
          <xsd:enumeration value="Dutch (Netherlands)"/>
          <xsd:enumeration value="English"/>
          <xsd:enumeration value="Estonian (Estonia)"/>
          <xsd:enumeration value="Finnish (Finland)"/>
          <xsd:enumeration value="French (France)"/>
          <xsd:enumeration value="German (Germany)"/>
          <xsd:enumeration value="Greek (Greece)"/>
          <xsd:enumeration value="Hebrew (Israel)"/>
          <xsd:enumeration value="Hindi (India)"/>
          <xsd:enumeration value="Hungarian (Hungary)"/>
          <xsd:enumeration value="Indonesian (Indonesia)"/>
          <xsd:enumeration value="Italian (Italy)"/>
          <xsd:enumeration value="Japanese (Japan)"/>
          <xsd:enumeration value="Korean (Korea)"/>
          <xsd:enumeration value="Latvian (Latvia)"/>
          <xsd:enumeration value="Lithuanian (Lithuania)"/>
          <xsd:enumeration value="Malay (Malaysia)"/>
          <xsd:enumeration value="Norwegian (Bokmal) (Norway)"/>
          <xsd:enumeration value="Polish (Poland)"/>
          <xsd:enumeration value="Portuguese (Brazil)"/>
          <xsd:enumeration value="Portuguese (Portugal)"/>
          <xsd:enumeration value="Romanian (Romania)"/>
          <xsd:enumeration value="Russian (Russia)"/>
          <xsd:enumeration value="Serbian (Latin) (Serbia)"/>
          <xsd:enumeration value="Slovak (Slovakia)"/>
          <xsd:enumeration value="Slovenian (Slovenia)"/>
          <xsd:enumeration value="Spanish (Spain)"/>
          <xsd:enumeration value="Swedish (Sweden)"/>
          <xsd:enumeration value="Thai (Thailand)"/>
          <xsd:enumeration value="Turkish (Turkey)"/>
          <xsd:enumeration value="Ukrainian (Ukraine)"/>
          <xsd:enumeration value="Urdu (Islamic Republic of Pakistan)"/>
          <xsd:enumeration value="Vietnamese (Vietnam)"/>
        </xsd:restriction>
      </xsd:simpleType>
    </xsd:element>
    <xsd:element name="_ip_UnifiedCompliancePolicyProperties" ma:index="3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3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ffa91fb-a0ff-4ac5-b2db-65c790d184a4" elementFormDefault="qualified">
    <xsd:import namespace="http://schemas.microsoft.com/office/2006/documentManagement/types"/>
    <xsd:import namespace="http://schemas.microsoft.com/office/infopath/2007/PartnerControls"/>
    <xsd:element name="Document_x0020_Creation_x0020_Date" ma:index="2" nillable="true" ma:displayName="Document Date" ma:default="[today]" ma:description="Enter the date this document was last modified. The upload date has been entered by default." ma:format="DateOnly" ma:internalName="Document_x0020_Creation_x0020_Date" ma:readOnly="false">
      <xsd:simpleType>
        <xsd:restriction base="dms:DateTime"/>
      </xsd:simpleType>
    </xsd:element>
    <xsd:element name="Creator" ma:index="3" nillable="true" ma:displayName="Creator" ma:description="Enter the person primarily responsible for the document. The name of the person uploading the document has been entered by default." ma:list="UserInfo" ma:SharePointGroup="0" ma:internalName="Crea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PA_x0020_Office" ma:index="4" nillable="true" ma:displayName="EPA Office" ma:description="Enter the EPA organization primarily responsible for the document. The office of the person uploading the document has been entered by default." ma:internalName="EPA_x0020_Office" ma:readOnly="false">
      <xsd:simpleType>
        <xsd:restriction base="dms:Text">
          <xsd:maxLength value="255"/>
        </xsd:restriction>
      </xsd:simpleType>
    </xsd:element>
    <xsd:element name="Record" ma:index="5" nillable="true" ma:displayName="Record" ma:default="Shared" ma:description="For documents that provide evidence of EPA decisions and actions, select &quot;Shared&quot; (open access) or &quot;Private&quot; (restricted access)." ma:format="Dropdown" ma:internalName="Record" ma:readOnly="false">
      <xsd:simpleType>
        <xsd:restriction base="dms:Choice">
          <xsd:enumeration value="None"/>
          <xsd:enumeration value="Shared"/>
          <xsd:enumeration value="Private"/>
        </xsd:restriction>
      </xsd:simpleType>
    </xsd:element>
    <xsd:element name="Identifier" ma:index="9" nillable="true" ma:displayName="Identifier" ma:description="Enter all EPA identification numbers applicable to this document, one on each line." ma:internalName="Identifier" ma:readOnly="false">
      <xsd:simpleType>
        <xsd:restriction base="dms:Note">
          <xsd:maxLength value="255"/>
        </xsd:restriction>
      </xsd:simpleType>
    </xsd:element>
    <xsd:element name="EPA_x0020_Contributor" ma:index="11" nillable="true" ma:displayName="EPA Contributor" ma:description="Enter an EPA person who contributed to the creation of the document but is not the primary author." ma:list="UserInfo" ma:SharePointGroup="0" ma:internalName="EPA_x0020_Contributo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xternal_x0020_Contributor" ma:index="12" nillable="true" ma:displayName="External Contributor" ma:description="Enter a non-EPA person who contributed to the creation of the document but is not the primary author." ma:internalName="External_x0020_Contributor" ma:readOnly="false">
      <xsd:simpleType>
        <xsd:restriction base="dms:Note">
          <xsd:maxLength value="255"/>
        </xsd:restriction>
      </xsd:simpleType>
    </xsd:element>
    <xsd:element name="EPA_x0020_Related_x0020_Documents" ma:index="14" nillable="true" ma:displayName="Other Related Documents" ma:description="Enter any related document." ma:internalName="EPA_x0020_Related_x0020_Documents" ma:readOnly="false">
      <xsd:simpleType>
        <xsd:restriction base="dms:Note">
          <xsd:maxLength value="255"/>
        </xsd:restriction>
      </xsd:simpleType>
    </xsd:element>
    <xsd:element name="Rights" ma:index="16" nillable="true" ma:displayName="Rights" ma:description="Enter information about intellectual property rights held over the document (e.g. copyright, patent, trademark)." ma:internalName="Rights" ma:readOnly="false">
      <xsd:simpleType>
        <xsd:restriction base="dms:Note">
          <xsd:maxLength value="255"/>
        </xsd:restriction>
      </xsd:simpleType>
    </xsd:element>
    <xsd:element name="j747ac98061d40f0aa7bd47e1db5675d" ma:index="19" nillable="true" ma:taxonomy="true" ma:internalName="j747ac98061d40f0aa7bd47e1db5675d" ma:taxonomyFieldName="Document_x0020_Type" ma:displayName="Document Type" ma:readOnly="false" ma:default="" ma:fieldId="{3747ac98-061d-40f0-aa7b-d47e1db5675d}" ma:sspId="29f62856-1543-49d4-a736-4569d363f533" ma:termSetId="e06cd6a9-a175-4da0-81cb-8dba7aa394a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KeywordTaxHTField" ma:index="21" nillable="true" ma:taxonomy="true" ma:internalName="TaxKeywordTaxHTField" ma:taxonomyFieldName="TaxKeyword" ma:displayName="Enterprise Keywords" ma:readOnly="false" ma:fieldId="{23f27201-bee3-471e-b2e7-b64fd8b7ca38}" ma:taxonomyMulti="true" ma:sspId="29f62856-1543-49d4-a736-4569d363f533" ma:termSetId="00000000-0000-0000-0000-000000000000" ma:anchorId="00000000-0000-0000-0000-000000000000" ma:open="true" ma:isKeyword="true">
      <xsd:complexType>
        <xsd:sequence>
          <xsd:element ref="pc:Terms" minOccurs="0" maxOccurs="1"/>
        </xsd:sequence>
      </xsd:complexType>
    </xsd:element>
    <xsd:element name="TaxCatchAllLabel" ma:index="23" nillable="true" ma:displayName="Taxonomy Catch All Column1" ma:hidden="true" ma:list="{160cad11-562a-4490-8456-b2fd6f157897}" ma:internalName="TaxCatchAllLabel" ma:readOnly="true" ma:showField="CatchAllDataLabel" ma:web="fecc2597-e8fd-4279-ac06-bd7c891938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" ma:index="24" nillable="true" ma:displayName="Taxonomy Catch All Column" ma:hidden="true" ma:list="{160cad11-562a-4490-8456-b2fd6f157897}" ma:internalName="TaxCatchAll" ma:showField="CatchAllData" ma:web="fecc2597-e8fd-4279-ac06-bd7c891938b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e3f09c3df709400db2417a7161762d62" ma:index="28" nillable="true" ma:taxonomy="true" ma:internalName="e3f09c3df709400db2417a7161762d62" ma:taxonomyFieldName="EPA_x0020_Subject" ma:displayName="EPA Subject" ma:readOnly="false" ma:default="" ma:fieldId="{e3f09c3d-f709-400d-b241-7a7161762d62}" ma:taxonomyMulti="true" ma:sspId="29f62856-1543-49d4-a736-4569d363f533" ma:termSetId="7a3d4ae0-7e62-45a2-a406-c6a8a6a8eee3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6" nillable="true" ma:displayName="Description" ma:description="Enter a brief description." ma:internalName="CategoryDescription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/fields" elementFormDefault="qualified">
    <xsd:import namespace="http://schemas.microsoft.com/office/2006/documentManagement/types"/>
    <xsd:import namespace="http://schemas.microsoft.com/office/infopath/2007/PartnerControls"/>
    <xsd:element name="_Coverage" ma:index="13" nillable="true" ma:displayName="Coverage" ma:description="Enter the geographic location, jurisdiction, or time period for which the document is relevant." ma:internalName="_Coverage" ma:readOnly="false">
      <xsd:simpleType>
        <xsd:restriction base="dms:Text">
          <xsd:maxLength value="255"/>
        </xsd:restriction>
      </xsd:simpleType>
    </xsd:element>
    <xsd:element name="_Source" ma:index="15" nillable="true" ma:displayName="Source" ma:description="Enter a source from which the document is derived." ma:internalName="_Source" ma:readOnly="fals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ecc2597-e8fd-4279-ac06-bd7c891938be" elementFormDefault="qualified">
    <xsd:import namespace="http://schemas.microsoft.com/office/2006/documentManagement/types"/>
    <xsd:import namespace="http://schemas.microsoft.com/office/infopath/2007/PartnerControls"/>
    <xsd:element name="SharedWithUsers" ma:index="2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d8da0f-3542-4e50-96c8-f1f698624e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3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3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33" nillable="true" ma:displayName="Tags" ma:internalName="MediaServiceAutoTags" ma:readOnly="true">
      <xsd:simpleType>
        <xsd:restriction base="dms:Text"/>
      </xsd:simpleType>
    </xsd:element>
    <xsd:element name="MediaServiceOCR" ma:index="3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3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40" nillable="true" ma:taxonomy="true" ma:internalName="lcf76f155ced4ddcb4097134ff3c332f" ma:taxonomyFieldName="MediaServiceImageTags" ma:displayName="Image Tags" ma:readOnly="false" ma:fieldId="{5cf76f15-5ced-4ddc-b409-7134ff3c332f}" ma:taxonomyMulti="true" ma:sspId="29f62856-1543-49d4-a736-4569d363f53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3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Location" ma:index="44" nillable="true" ma:displayName="Location" ma:description="" ma:indexed="true" ma:internalName="MediaServiceLocation" ma:readOnly="true">
      <xsd:simpleType>
        <xsd:restriction base="dms:Text"/>
      </xsd:simpleType>
    </xsd:element>
    <xsd:element name="MediaLengthInSeconds" ma:index="4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5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haredContentType xmlns="Microsoft.SharePoint.Taxonomy.ContentTypeSync" SourceId="29f62856-1543-49d4-a736-4569d363f533" ContentTypeId="0x0101" PreviousValue="false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Coverage xmlns="http://schemas.microsoft.com/sharepoint/v3/fields" xsi:nil="true"/>
    <Record xmlns="4ffa91fb-a0ff-4ac5-b2db-65c790d184a4">Shared</Record>
    <EPA_x0020_Office xmlns="4ffa91fb-a0ff-4ac5-b2db-65c790d184a4" xsi:nil="true"/>
    <Document_x0020_Creation_x0020_Date xmlns="4ffa91fb-a0ff-4ac5-b2db-65c790d184a4">2023-07-13T20:15:05+00:00</Document_x0020_Creation_x0020_Date>
    <EPA_x0020_Related_x0020_Documents xmlns="4ffa91fb-a0ff-4ac5-b2db-65c790d184a4" xsi:nil="true"/>
    <_Source xmlns="http://schemas.microsoft.com/sharepoint/v3/fields" xsi:nil="true"/>
    <CategoryDescription xmlns="http://schemas.microsoft.com/sharepoint.v3" xsi:nil="true"/>
    <EPA_x0020_Contributor xmlns="4ffa91fb-a0ff-4ac5-b2db-65c790d184a4">
      <UserInfo>
        <DisplayName/>
        <AccountId xsi:nil="true"/>
        <AccountType/>
      </UserInfo>
    </EPA_x0020_Contributor>
    <TaxKeywordTaxHTField xmlns="4ffa91fb-a0ff-4ac5-b2db-65c790d184a4">
      <Terms xmlns="http://schemas.microsoft.com/office/infopath/2007/PartnerControls">
        <TermInfo xmlns="http://schemas.microsoft.com/office/infopath/2007/PartnerControls">
          <TermName xmlns="http://schemas.microsoft.com/office/infopath/2007/PartnerControls">risk assessment</TermName>
          <TermId xmlns="http://schemas.microsoft.com/office/infopath/2007/PartnerControls">11111111-1111-1111-1111-111111111111</TermId>
        </TermInfo>
        <TermInfo xmlns="http://schemas.microsoft.com/office/infopath/2007/PartnerControls">
          <TermName xmlns="http://schemas.microsoft.com/office/infopath/2007/PartnerControls">trans-1</TermName>
          <TermId xmlns="http://schemas.microsoft.com/office/infopath/2007/PartnerControls">3bd1ca93-0ea3-47d7-9577-5c84a0904703</TermId>
        </TermInfo>
        <TermInfo xmlns="http://schemas.microsoft.com/office/infopath/2007/PartnerControls">
          <TermName xmlns="http://schemas.microsoft.com/office/infopath/2007/PartnerControls">2-Dichloroethylene</TermName>
          <TermId xmlns="http://schemas.microsoft.com/office/infopath/2007/PartnerControls">843fbadb-1231-4ab9-833b-3a6af9331804</TermId>
        </TermInfo>
        <TermInfo xmlns="http://schemas.microsoft.com/office/infopath/2007/PartnerControls">
          <TermName xmlns="http://schemas.microsoft.com/office/infopath/2007/PartnerControls">aerosol degreasing</TermName>
          <TermId xmlns="http://schemas.microsoft.com/office/infopath/2007/PartnerControls">57e2fd97-e748-4d36-8691-d63f6405d1eb</TermId>
        </TermInfo>
        <TermInfo xmlns="http://schemas.microsoft.com/office/infopath/2007/PartnerControls">
          <TermName xmlns="http://schemas.microsoft.com/office/infopath/2007/PartnerControls">environmental release</TermName>
          <TermId xmlns="http://schemas.microsoft.com/office/infopath/2007/PartnerControls">59544114-b52c-4fcc-9dbf-fb79dfd5d018</TermId>
        </TermInfo>
      </Terms>
    </TaxKeywordTaxHTField>
    <Rights xmlns="4ffa91fb-a0ff-4ac5-b2db-65c790d184a4" xsi:nil="true"/>
    <External_x0020_Contributor xmlns="4ffa91fb-a0ff-4ac5-b2db-65c790d184a4" xsi:nil="true"/>
    <Identifier xmlns="4ffa91fb-a0ff-4ac5-b2db-65c790d184a4" xsi:nil="true"/>
    <_ip_UnifiedCompliancePolicyUIAction xmlns="http://schemas.microsoft.com/sharepoint/v3" xsi:nil="true"/>
    <Creator xmlns="4ffa91fb-a0ff-4ac5-b2db-65c790d184a4">
      <UserInfo>
        <DisplayName/>
        <AccountId xsi:nil="true"/>
        <AccountType/>
      </UserInfo>
    </Creator>
    <_ip_UnifiedCompliancePolicyProperties xmlns="http://schemas.microsoft.com/sharepoint/v3" xsi:nil="true"/>
    <Language xmlns="http://schemas.microsoft.com/sharepoint/v3">English</Language>
    <j747ac98061d40f0aa7bd47e1db5675d xmlns="4ffa91fb-a0ff-4ac5-b2db-65c790d184a4">
      <Terms xmlns="http://schemas.microsoft.com/office/infopath/2007/PartnerControls"/>
    </j747ac98061d40f0aa7bd47e1db5675d>
    <lcf76f155ced4ddcb4097134ff3c332f xmlns="ead8da0f-3542-4e50-96c8-f1f698624e86">
      <Terms xmlns="http://schemas.microsoft.com/office/infopath/2007/PartnerControls"/>
    </lcf76f155ced4ddcb4097134ff3c332f>
    <TaxCatchAll xmlns="4ffa91fb-a0ff-4ac5-b2db-65c790d184a4">
      <Value>1115</Value>
      <Value>2180</Value>
      <Value>2096</Value>
      <Value>1058</Value>
      <Value>1190</Value>
    </TaxCatchAll>
    <e3f09c3df709400db2417a7161762d62 xmlns="4ffa91fb-a0ff-4ac5-b2db-65c790d184a4">
      <Terms xmlns="http://schemas.microsoft.com/office/infopath/2007/PartnerControls"/>
    </e3f09c3df709400db2417a7161762d62>
  </documentManagement>
</p:properties>
</file>

<file path=customXml/itemProps1.xml><?xml version="1.0" encoding="utf-8"?>
<ds:datastoreItem xmlns:ds="http://schemas.openxmlformats.org/officeDocument/2006/customXml" ds:itemID="{FA110012-8BD9-4DEF-976F-D3F6D9FFF88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ffa91fb-a0ff-4ac5-b2db-65c790d184a4"/>
    <ds:schemaRef ds:uri="http://schemas.microsoft.com/sharepoint.v3"/>
    <ds:schemaRef ds:uri="http://schemas.microsoft.com/sharepoint/v3/fields"/>
    <ds:schemaRef ds:uri="fecc2597-e8fd-4279-ac06-bd7c891938be"/>
    <ds:schemaRef ds:uri="ead8da0f-3542-4e50-96c8-f1f698624e8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9F2D073-5FD8-4660-B4AC-48D28CB0143D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AB3202BA-1350-4593-B1A4-29EA0A604ABF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881C85FA-2F30-4590-B0C6-A0059C855579}">
  <ds:schemaRefs>
    <ds:schemaRef ds:uri="http://schemas.microsoft.com/office/2006/metadata/properties"/>
    <ds:schemaRef ds:uri="http://schemas.microsoft.com/office/infopath/2007/PartnerControls"/>
    <ds:schemaRef ds:uri="http://schemas.microsoft.com/sharepoint/v3/fields"/>
    <ds:schemaRef ds:uri="4ffa91fb-a0ff-4ac5-b2db-65c790d184a4"/>
    <ds:schemaRef ds:uri="http://schemas.microsoft.com/sharepoint.v3"/>
    <ds:schemaRef ds:uri="http://schemas.microsoft.com/sharepoint/v3"/>
    <ds:schemaRef ds:uri="ead8da0f-3542-4e50-96c8-f1f698624e86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8</vt:i4>
      </vt:variant>
    </vt:vector>
  </HeadingPairs>
  <TitlesOfParts>
    <vt:vector size="17" baseType="lpstr">
      <vt:lpstr>Cover Page</vt:lpstr>
      <vt:lpstr>ReadMe</vt:lpstr>
      <vt:lpstr>Release Summary</vt:lpstr>
      <vt:lpstr>Illustration</vt:lpstr>
      <vt:lpstr>Release Parameters</vt:lpstr>
      <vt:lpstr>Release Calcs</vt:lpstr>
      <vt:lpstr>Release Results</vt:lpstr>
      <vt:lpstr>Products</vt:lpstr>
      <vt:lpstr>NAICS Codes</vt:lpstr>
      <vt:lpstr>Amt_degreaser_app</vt:lpstr>
      <vt:lpstr>Amt_tDCE</vt:lpstr>
      <vt:lpstr>Amt_tDCE_app</vt:lpstr>
      <vt:lpstr>F_tDCE_3M</vt:lpstr>
      <vt:lpstr>F_trans_formulation</vt:lpstr>
      <vt:lpstr>Q_site_yr</vt:lpstr>
      <vt:lpstr>RPD_RP1</vt:lpstr>
      <vt:lpstr>RPY_RP1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Draft Aerosol Degreasing Environmental Release Model for trans-1,2-Dichloroethylene</dc:title>
  <dc:subject/>
  <dc:creator/>
  <cp:keywords>trans-1,2-Dichloroethylene; risk assessment; environmental release; aerosol degreasing</cp:keywords>
  <dc:description/>
  <cp:lastModifiedBy/>
  <cp:revision>1</cp:revision>
  <dcterms:created xsi:type="dcterms:W3CDTF">2026-07-30T15:35:49Z</dcterms:created>
  <dcterms:modified xsi:type="dcterms:W3CDTF">2026-07-30T16:29:11Z</dcterms:modified>
  <cp:category>Draft Risk Evaluation for trans-1,2-Dichloroethylene</cp:category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axKeyword">
    <vt:lpwstr>1058;#risk assessment|11111111-1111-1111-1111-111111111111;#2096;#trans-1|3bd1ca93-0ea3-47d7-9577-5c84a0904703;#1115;#2-Dichloroethylene|843fbadb-1231-4ab9-833b-3a6af9331804;#2180;#aerosol degreasing|57e2fd97-e748-4d36-8691-d63f6405d1eb;#1190;#environmental release|59544114-b52c-4fcc-9dbf-fb79dfd5d018</vt:lpwstr>
  </property>
  <property fmtid="{D5CDD505-2E9C-101B-9397-08002B2CF9AE}" pid="3" name="Document_x0020_Type">
    <vt:lpwstr/>
  </property>
  <property fmtid="{D5CDD505-2E9C-101B-9397-08002B2CF9AE}" pid="4" name="MediaServiceImageTags">
    <vt:lpwstr/>
  </property>
  <property fmtid="{D5CDD505-2E9C-101B-9397-08002B2CF9AE}" pid="5" name="ContentTypeId">
    <vt:lpwstr>0x010100D723352F79007E408EFF44D6142FFCE2</vt:lpwstr>
  </property>
  <property fmtid="{D5CDD505-2E9C-101B-9397-08002B2CF9AE}" pid="6" name="EPA Subject">
    <vt:lpwstr/>
  </property>
  <property fmtid="{D5CDD505-2E9C-101B-9397-08002B2CF9AE}" pid="7" name="EPA_x0020_Subject">
    <vt:lpwstr/>
  </property>
  <property fmtid="{D5CDD505-2E9C-101B-9397-08002B2CF9AE}" pid="8" name="Document Type">
    <vt:lpwstr/>
  </property>
</Properties>
</file>