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usepa-my.sharepoint.com/personal/stanfield_kelley_epa_gov/Documents/Desktop/12DCP Docket Uploads/To Lock/"/>
    </mc:Choice>
  </mc:AlternateContent>
  <xr:revisionPtr revIDLastSave="164" documentId="8_{89643350-2D56-49B2-B47B-8DEB47CA8DBC}" xr6:coauthVersionLast="47" xr6:coauthVersionMax="47" xr10:uidLastSave="{B1DDC847-5852-44E5-95F6-6A75E256AA6D}"/>
  <bookViews>
    <workbookView xWindow="-120" yWindow="-120" windowWidth="29040" windowHeight="15720" tabRatio="598" xr2:uid="{2C97F010-5307-4302-86B9-EBB041BB60BD}"/>
  </bookViews>
  <sheets>
    <sheet name="Cover Page" sheetId="5" r:id="rId1"/>
    <sheet name="Facility Max Release" sheetId="1" r:id="rId2"/>
    <sheet name="EFAST Calcs_Waterbody Conc" sheetId="3" r:id="rId3"/>
    <sheet name="PSC regression" sheetId="4" r:id="rId4"/>
    <sheet name="Conversion Factors" sheetId="2" r:id="rId5"/>
  </sheets>
  <definedNames>
    <definedName name="_xlnm._FilterDatabase" localSheetId="4" hidden="1">'Conversion Factors'!$A$1:$B$3</definedName>
    <definedName name="_xlnm._FilterDatabase" localSheetId="2" hidden="1">'EFAST Calcs_Waterbody Conc'!$A$2:$AK$215</definedName>
    <definedName name="_xlnm._FilterDatabase" localSheetId="1" hidden="1">'Facility Max Release'!$A$1:$BM$214</definedName>
    <definedName name="_xlnm._FilterDatabase" localSheetId="3" hidden="1">'PSC regression'!$A$1:$P$29</definedName>
    <definedName name="solver_adj" localSheetId="3" hidden="1">'PSC regression'!$B$8,'PSC regression'!$B$22,'PSC regression'!$D$8</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'PSC regression'!$D$22</definedName>
    <definedName name="solver_pre" localSheetId="3" hidden="1">0.000001</definedName>
    <definedName name="solver_rbv"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definedName>
    <definedName name="solver_ver" localSheetId="3" hidde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 l="1"/>
  <c r="C8" i="4"/>
  <c r="C2" i="4"/>
  <c r="J19" i="4"/>
  <c r="J18" i="4"/>
  <c r="L19" i="4"/>
  <c r="E29" i="4"/>
  <c r="E8" i="4"/>
  <c r="E2" i="4"/>
  <c r="L21" i="4"/>
  <c r="F19" i="4"/>
  <c r="F18" i="4"/>
  <c r="H19" i="4"/>
  <c r="C29" i="4"/>
  <c r="S63" i="3"/>
  <c r="BF2" i="1"/>
  <c r="BK2" i="1" s="1"/>
  <c r="T215" i="3"/>
  <c r="AE215" i="3" s="1"/>
  <c r="AH215" i="3" s="1"/>
  <c r="S215" i="3"/>
  <c r="AD215" i="3" s="1"/>
  <c r="T214" i="3"/>
  <c r="AF214" i="3" s="1"/>
  <c r="S214" i="3"/>
  <c r="AC214" i="3" s="1"/>
  <c r="T213" i="3"/>
  <c r="S213" i="3"/>
  <c r="T212" i="3"/>
  <c r="S212" i="3"/>
  <c r="T211" i="3"/>
  <c r="AF211" i="3" s="1"/>
  <c r="S211" i="3"/>
  <c r="AB211" i="3" s="1"/>
  <c r="T210" i="3"/>
  <c r="S210" i="3"/>
  <c r="T209" i="3"/>
  <c r="AF209" i="3" s="1"/>
  <c r="S209" i="3"/>
  <c r="AD209" i="3" s="1"/>
  <c r="T208" i="3"/>
  <c r="AF208" i="3" s="1"/>
  <c r="S208" i="3"/>
  <c r="AD208" i="3" s="1"/>
  <c r="T207" i="3"/>
  <c r="AE207" i="3" s="1"/>
  <c r="AH207" i="3" s="1"/>
  <c r="S207" i="3"/>
  <c r="AC207" i="3" s="1"/>
  <c r="T206" i="3"/>
  <c r="AF206" i="3" s="1"/>
  <c r="S206" i="3"/>
  <c r="AD206" i="3" s="1"/>
  <c r="T205" i="3"/>
  <c r="AG205" i="3" s="1"/>
  <c r="S205" i="3"/>
  <c r="AB205" i="3" s="1"/>
  <c r="T204" i="3"/>
  <c r="S204" i="3"/>
  <c r="T203" i="3"/>
  <c r="AF203" i="3" s="1"/>
  <c r="S203" i="3"/>
  <c r="T202" i="3"/>
  <c r="S202" i="3"/>
  <c r="T201" i="3"/>
  <c r="AE201" i="3" s="1"/>
  <c r="AH201" i="3" s="1"/>
  <c r="S201" i="3"/>
  <c r="AB201" i="3" s="1"/>
  <c r="T200" i="3"/>
  <c r="AE200" i="3" s="1"/>
  <c r="AH200" i="3" s="1"/>
  <c r="S200" i="3"/>
  <c r="AB200" i="3" s="1"/>
  <c r="T199" i="3"/>
  <c r="AE199" i="3" s="1"/>
  <c r="AH199" i="3" s="1"/>
  <c r="S199" i="3"/>
  <c r="AB199" i="3" s="1"/>
  <c r="T198" i="3"/>
  <c r="AF198" i="3" s="1"/>
  <c r="S198" i="3"/>
  <c r="AB198" i="3" s="1"/>
  <c r="AC198" i="3"/>
  <c r="T197" i="3"/>
  <c r="AG197" i="3" s="1"/>
  <c r="S197" i="3"/>
  <c r="AB197" i="3" s="1"/>
  <c r="T196" i="3"/>
  <c r="AF196" i="3" s="1"/>
  <c r="AG196" i="3"/>
  <c r="S196" i="3"/>
  <c r="AD196" i="3" s="1"/>
  <c r="T195" i="3"/>
  <c r="AF195" i="3" s="1"/>
  <c r="S195" i="3"/>
  <c r="AC195" i="3" s="1"/>
  <c r="T194" i="3"/>
  <c r="AG194" i="3" s="1"/>
  <c r="S194" i="3"/>
  <c r="AC194" i="3" s="1"/>
  <c r="T193" i="3"/>
  <c r="AF193" i="3" s="1"/>
  <c r="S193" i="3"/>
  <c r="AC193" i="3" s="1"/>
  <c r="AB193" i="3"/>
  <c r="T192" i="3"/>
  <c r="AF192" i="3" s="1"/>
  <c r="S192" i="3"/>
  <c r="AD192" i="3" s="1"/>
  <c r="T191" i="3"/>
  <c r="AE191" i="3" s="1"/>
  <c r="AH191" i="3" s="1"/>
  <c r="S191" i="3"/>
  <c r="AB191" i="3" s="1"/>
  <c r="T190" i="3"/>
  <c r="S190" i="3"/>
  <c r="T189" i="3"/>
  <c r="S189" i="3"/>
  <c r="AB189" i="3" s="1"/>
  <c r="T188" i="3"/>
  <c r="AF188" i="3" s="1"/>
  <c r="S188" i="3"/>
  <c r="AD188" i="3" s="1"/>
  <c r="T187" i="3"/>
  <c r="AE187" i="3" s="1"/>
  <c r="AH187" i="3" s="1"/>
  <c r="S187" i="3"/>
  <c r="AD187" i="3" s="1"/>
  <c r="T186" i="3"/>
  <c r="AH186" i="3"/>
  <c r="S186" i="3"/>
  <c r="T185" i="3"/>
  <c r="AE185" i="3" s="1"/>
  <c r="AH185" i="3" s="1"/>
  <c r="S185" i="3"/>
  <c r="T184" i="3"/>
  <c r="AE184" i="3" s="1"/>
  <c r="AH184" i="3" s="1"/>
  <c r="S184" i="3"/>
  <c r="AD184" i="3" s="1"/>
  <c r="T183" i="3"/>
  <c r="AF183" i="3" s="1"/>
  <c r="S183" i="3"/>
  <c r="AC183" i="3" s="1"/>
  <c r="T182" i="3"/>
  <c r="AG182" i="3" s="1"/>
  <c r="S182" i="3"/>
  <c r="AD182" i="3" s="1"/>
  <c r="T181" i="3"/>
  <c r="AG181" i="3" s="1"/>
  <c r="S181" i="3"/>
  <c r="AB181" i="3" s="1"/>
  <c r="T180" i="3"/>
  <c r="S180" i="3"/>
  <c r="AB180" i="3" s="1"/>
  <c r="T179" i="3"/>
  <c r="S179" i="3"/>
  <c r="AC179" i="3" s="1"/>
  <c r="T178" i="3"/>
  <c r="AF178" i="3" s="1"/>
  <c r="S178" i="3"/>
  <c r="AD178" i="3" s="1"/>
  <c r="T177" i="3"/>
  <c r="AG177" i="3" s="1"/>
  <c r="S177" i="3"/>
  <c r="AB177" i="3" s="1"/>
  <c r="T176" i="3"/>
  <c r="AG176" i="3" s="1"/>
  <c r="S176" i="3"/>
  <c r="AB176" i="3" s="1"/>
  <c r="T175" i="3"/>
  <c r="S175" i="3"/>
  <c r="T174" i="3"/>
  <c r="AF174" i="3" s="1"/>
  <c r="S174" i="3"/>
  <c r="AD174" i="3" s="1"/>
  <c r="T173" i="3"/>
  <c r="S173" i="3"/>
  <c r="AC173" i="3" s="1"/>
  <c r="T172" i="3"/>
  <c r="AG172" i="3" s="1"/>
  <c r="S172" i="3"/>
  <c r="AB172" i="3" s="1"/>
  <c r="T171" i="3"/>
  <c r="AF171" i="3" s="1"/>
  <c r="S171" i="3"/>
  <c r="AB171" i="3" s="1"/>
  <c r="AC171" i="3"/>
  <c r="T170" i="3"/>
  <c r="AF170" i="3" s="1"/>
  <c r="S170" i="3"/>
  <c r="AD170" i="3" s="1"/>
  <c r="T169" i="3"/>
  <c r="AF169" i="3" s="1"/>
  <c r="AG169" i="3"/>
  <c r="S169" i="3"/>
  <c r="T168" i="3"/>
  <c r="AF168" i="3" s="1"/>
  <c r="S168" i="3"/>
  <c r="AC168" i="3" s="1"/>
  <c r="T167" i="3"/>
  <c r="AG167" i="3" s="1"/>
  <c r="S167" i="3"/>
  <c r="AD167" i="3" s="1"/>
  <c r="T166" i="3"/>
  <c r="AE166" i="3" s="1"/>
  <c r="AH166" i="3" s="1"/>
  <c r="S166" i="3"/>
  <c r="AB166" i="3" s="1"/>
  <c r="T165" i="3"/>
  <c r="S165" i="3"/>
  <c r="AD165" i="3" s="1"/>
  <c r="T164" i="3"/>
  <c r="S164" i="3"/>
  <c r="AB164" i="3" s="1"/>
  <c r="T163" i="3"/>
  <c r="AF163" i="3" s="1"/>
  <c r="S163" i="3"/>
  <c r="AD163" i="3" s="1"/>
  <c r="T162" i="3"/>
  <c r="AE162" i="3" s="1"/>
  <c r="AH162" i="3" s="1"/>
  <c r="S162" i="3"/>
  <c r="AB162" i="3" s="1"/>
  <c r="T161" i="3"/>
  <c r="AF161" i="3" s="1"/>
  <c r="S161" i="3"/>
  <c r="AD161" i="3" s="1"/>
  <c r="T160" i="3"/>
  <c r="AE160" i="3" s="1"/>
  <c r="AH160" i="3" s="1"/>
  <c r="AF160" i="3"/>
  <c r="S160" i="3"/>
  <c r="AB160" i="3" s="1"/>
  <c r="T159" i="3"/>
  <c r="AF159" i="3" s="1"/>
  <c r="S159" i="3"/>
  <c r="T158" i="3"/>
  <c r="S158" i="3"/>
  <c r="T157" i="3"/>
  <c r="AF157" i="3" s="1"/>
  <c r="S157" i="3"/>
  <c r="AC157" i="3" s="1"/>
  <c r="AD157" i="3"/>
  <c r="T156" i="3"/>
  <c r="AE156" i="3" s="1"/>
  <c r="AH156" i="3" s="1"/>
  <c r="S156" i="3"/>
  <c r="AD156" i="3" s="1"/>
  <c r="T155" i="3"/>
  <c r="AF155" i="3" s="1"/>
  <c r="S155" i="3"/>
  <c r="AB155" i="3" s="1"/>
  <c r="T154" i="3"/>
  <c r="S154" i="3"/>
  <c r="T153" i="3"/>
  <c r="AG153" i="3" s="1"/>
  <c r="S153" i="3"/>
  <c r="AD153" i="3" s="1"/>
  <c r="T152" i="3"/>
  <c r="AE152" i="3" s="1"/>
  <c r="AH152" i="3" s="1"/>
  <c r="S152" i="3"/>
  <c r="AC152" i="3" s="1"/>
  <c r="T151" i="3"/>
  <c r="AF151" i="3" s="1"/>
  <c r="S151" i="3"/>
  <c r="AB151" i="3" s="1"/>
  <c r="T150" i="3"/>
  <c r="AF150" i="3" s="1"/>
  <c r="S150" i="3"/>
  <c r="T149" i="3"/>
  <c r="AF149" i="3" s="1"/>
  <c r="S149" i="3"/>
  <c r="AD149" i="3" s="1"/>
  <c r="AB149" i="3"/>
  <c r="T148" i="3"/>
  <c r="AE148" i="3" s="1"/>
  <c r="AH148" i="3" s="1"/>
  <c r="S148" i="3"/>
  <c r="AD148" i="3" s="1"/>
  <c r="T147" i="3"/>
  <c r="AF147" i="3" s="1"/>
  <c r="S147" i="3"/>
  <c r="T146" i="3"/>
  <c r="AF146" i="3" s="1"/>
  <c r="S146" i="3"/>
  <c r="AD146" i="3" s="1"/>
  <c r="T145" i="3"/>
  <c r="AF145" i="3" s="1"/>
  <c r="S145" i="3"/>
  <c r="AC145" i="3"/>
  <c r="T144" i="3"/>
  <c r="AF144" i="3" s="1"/>
  <c r="S144" i="3"/>
  <c r="AB144" i="3" s="1"/>
  <c r="T143" i="3"/>
  <c r="AG143" i="3" s="1"/>
  <c r="S143" i="3"/>
  <c r="AD143" i="3" s="1"/>
  <c r="AB143" i="3"/>
  <c r="T142" i="3"/>
  <c r="AG142" i="3" s="1"/>
  <c r="S142" i="3"/>
  <c r="AD142" i="3" s="1"/>
  <c r="T141" i="3"/>
  <c r="AG141" i="3" s="1"/>
  <c r="S141" i="3"/>
  <c r="AB141" i="3" s="1"/>
  <c r="T140" i="3"/>
  <c r="AG140" i="3" s="1"/>
  <c r="S140" i="3"/>
  <c r="AC140" i="3" s="1"/>
  <c r="T139" i="3"/>
  <c r="AG139" i="3" s="1"/>
  <c r="AE139" i="3"/>
  <c r="AH139" i="3" s="1"/>
  <c r="S139" i="3"/>
  <c r="AD139" i="3" s="1"/>
  <c r="T138" i="3"/>
  <c r="AE138" i="3" s="1"/>
  <c r="AH138" i="3" s="1"/>
  <c r="S138" i="3"/>
  <c r="AD138" i="3" s="1"/>
  <c r="T137" i="3"/>
  <c r="AE137" i="3" s="1"/>
  <c r="AH137" i="3" s="1"/>
  <c r="S137" i="3"/>
  <c r="AC137" i="3" s="1"/>
  <c r="AB137" i="3"/>
  <c r="T136" i="3"/>
  <c r="S136" i="3"/>
  <c r="T135" i="3"/>
  <c r="S135" i="3"/>
  <c r="AC135" i="3" s="1"/>
  <c r="T134" i="3"/>
  <c r="AF134" i="3" s="1"/>
  <c r="S134" i="3"/>
  <c r="T133" i="3"/>
  <c r="AE133" i="3" s="1"/>
  <c r="AH133" i="3" s="1"/>
  <c r="AG133" i="3"/>
  <c r="S133" i="3"/>
  <c r="T132" i="3"/>
  <c r="AF132" i="3" s="1"/>
  <c r="S132" i="3"/>
  <c r="AB132" i="3" s="1"/>
  <c r="T131" i="3"/>
  <c r="AE131" i="3" s="1"/>
  <c r="AH131" i="3" s="1"/>
  <c r="S131" i="3"/>
  <c r="T130" i="3"/>
  <c r="AF130" i="3" s="1"/>
  <c r="AE130" i="3"/>
  <c r="AH130" i="3" s="1"/>
  <c r="S130" i="3"/>
  <c r="AC130" i="3" s="1"/>
  <c r="T129" i="3"/>
  <c r="S129" i="3"/>
  <c r="AB129" i="3" s="1"/>
  <c r="T128" i="3"/>
  <c r="AE128" i="3" s="1"/>
  <c r="AH128" i="3" s="1"/>
  <c r="S128" i="3"/>
  <c r="AB128" i="3" s="1"/>
  <c r="T127" i="3"/>
  <c r="AE127" i="3" s="1"/>
  <c r="AH127" i="3" s="1"/>
  <c r="S127" i="3"/>
  <c r="T126" i="3"/>
  <c r="AF126" i="3" s="1"/>
  <c r="S126" i="3"/>
  <c r="AB126" i="3" s="1"/>
  <c r="T125" i="3"/>
  <c r="S125" i="3"/>
  <c r="AB125" i="3" s="1"/>
  <c r="T124" i="3"/>
  <c r="S124" i="3"/>
  <c r="AD124" i="3" s="1"/>
  <c r="T123" i="3"/>
  <c r="S123" i="3"/>
  <c r="AD123" i="3" s="1"/>
  <c r="T122" i="3"/>
  <c r="AF122" i="3" s="1"/>
  <c r="AE122" i="3"/>
  <c r="AH122" i="3" s="1"/>
  <c r="S122" i="3"/>
  <c r="AD122" i="3" s="1"/>
  <c r="T121" i="3"/>
  <c r="AF121" i="3" s="1"/>
  <c r="S121" i="3"/>
  <c r="AD121" i="3" s="1"/>
  <c r="T120" i="3"/>
  <c r="AF120" i="3" s="1"/>
  <c r="S120" i="3"/>
  <c r="AC120" i="3" s="1"/>
  <c r="T119" i="3"/>
  <c r="AF119" i="3" s="1"/>
  <c r="S119" i="3"/>
  <c r="T118" i="3"/>
  <c r="AG118" i="3" s="1"/>
  <c r="S118" i="3"/>
  <c r="T117" i="3"/>
  <c r="AE117" i="3" s="1"/>
  <c r="AH117" i="3" s="1"/>
  <c r="S117" i="3"/>
  <c r="AC117" i="3" s="1"/>
  <c r="T116" i="3"/>
  <c r="AE116" i="3" s="1"/>
  <c r="AH116" i="3" s="1"/>
  <c r="S116" i="3"/>
  <c r="T115" i="3"/>
  <c r="S115" i="3"/>
  <c r="T114" i="3"/>
  <c r="AF114" i="3" s="1"/>
  <c r="S114" i="3"/>
  <c r="AD114" i="3" s="1"/>
  <c r="T113" i="3"/>
  <c r="AE113" i="3" s="1"/>
  <c r="AH113" i="3" s="1"/>
  <c r="S113" i="3"/>
  <c r="T112" i="3"/>
  <c r="AE112" i="3" s="1"/>
  <c r="AH112" i="3" s="1"/>
  <c r="S112" i="3"/>
  <c r="AB112" i="3" s="1"/>
  <c r="T111" i="3"/>
  <c r="AG111" i="3" s="1"/>
  <c r="S111" i="3"/>
  <c r="AC111" i="3" s="1"/>
  <c r="T110" i="3"/>
  <c r="AF110" i="3" s="1"/>
  <c r="S110" i="3"/>
  <c r="AB110" i="3" s="1"/>
  <c r="T109" i="3"/>
  <c r="AF109" i="3" s="1"/>
  <c r="S109" i="3"/>
  <c r="T108" i="3"/>
  <c r="AF108" i="3"/>
  <c r="S108" i="3"/>
  <c r="T107" i="3"/>
  <c r="S107" i="3"/>
  <c r="AD107" i="3" s="1"/>
  <c r="T106" i="3"/>
  <c r="AF106" i="3" s="1"/>
  <c r="S106" i="3"/>
  <c r="AB106" i="3" s="1"/>
  <c r="T105" i="3"/>
  <c r="AG105" i="3" s="1"/>
  <c r="S105" i="3"/>
  <c r="AB105" i="3" s="1"/>
  <c r="T104" i="3"/>
  <c r="AG104" i="3" s="1"/>
  <c r="S104" i="3"/>
  <c r="AB104" i="3" s="1"/>
  <c r="T103" i="3"/>
  <c r="S103" i="3"/>
  <c r="T102" i="3"/>
  <c r="AH102" i="3"/>
  <c r="S102" i="3"/>
  <c r="T101" i="3"/>
  <c r="AG101" i="3" s="1"/>
  <c r="S101" i="3"/>
  <c r="AD101" i="3" s="1"/>
  <c r="T100" i="3"/>
  <c r="AF100" i="3" s="1"/>
  <c r="S100" i="3"/>
  <c r="AB100" i="3" s="1"/>
  <c r="T99" i="3"/>
  <c r="AF99" i="3" s="1"/>
  <c r="S99" i="3"/>
  <c r="AB99" i="3" s="1"/>
  <c r="T98" i="3"/>
  <c r="AF98" i="3" s="1"/>
  <c r="S98" i="3"/>
  <c r="AB98" i="3" s="1"/>
  <c r="T97" i="3"/>
  <c r="S97" i="3"/>
  <c r="AC97" i="3" s="1"/>
  <c r="T96" i="3"/>
  <c r="AF96" i="3" s="1"/>
  <c r="S96" i="3"/>
  <c r="AB96" i="3" s="1"/>
  <c r="T95" i="3"/>
  <c r="AG95" i="3" s="1"/>
  <c r="S95" i="3"/>
  <c r="AC95" i="3" s="1"/>
  <c r="T94" i="3"/>
  <c r="S94" i="3"/>
  <c r="T93" i="3"/>
  <c r="AG93" i="3" s="1"/>
  <c r="S93" i="3"/>
  <c r="AD93" i="3" s="1"/>
  <c r="T92" i="3"/>
  <c r="AG92" i="3" s="1"/>
  <c r="S92" i="3"/>
  <c r="AB92" i="3" s="1"/>
  <c r="T91" i="3"/>
  <c r="AE91" i="3" s="1"/>
  <c r="AH91" i="3" s="1"/>
  <c r="S91" i="3"/>
  <c r="AC91" i="3" s="1"/>
  <c r="AD91" i="3"/>
  <c r="T90" i="3"/>
  <c r="AE90" i="3" s="1"/>
  <c r="AH90" i="3" s="1"/>
  <c r="S90" i="3"/>
  <c r="AC90" i="3" s="1"/>
  <c r="T89" i="3"/>
  <c r="AG89" i="3" s="1"/>
  <c r="S89" i="3"/>
  <c r="AB89" i="3" s="1"/>
  <c r="T88" i="3"/>
  <c r="AE88" i="3" s="1"/>
  <c r="AH88" i="3" s="1"/>
  <c r="S88" i="3"/>
  <c r="AB88" i="3" s="1"/>
  <c r="T87" i="3"/>
  <c r="AH87" i="3"/>
  <c r="S87" i="3"/>
  <c r="T86" i="3"/>
  <c r="AG86" i="3"/>
  <c r="S86" i="3"/>
  <c r="AD86" i="3" s="1"/>
  <c r="T85" i="3"/>
  <c r="AG85" i="3" s="1"/>
  <c r="S85" i="3"/>
  <c r="AD85" i="3" s="1"/>
  <c r="T84" i="3"/>
  <c r="S84" i="3"/>
  <c r="AD84" i="3" s="1"/>
  <c r="T83" i="3"/>
  <c r="AF83" i="3" s="1"/>
  <c r="S83" i="3"/>
  <c r="AC83" i="3" s="1"/>
  <c r="AB83" i="3"/>
  <c r="T82" i="3"/>
  <c r="AG82" i="3" s="1"/>
  <c r="S82" i="3"/>
  <c r="AC82" i="3" s="1"/>
  <c r="T81" i="3"/>
  <c r="S81" i="3"/>
  <c r="T80" i="3"/>
  <c r="AF80" i="3"/>
  <c r="S80" i="3"/>
  <c r="AB80" i="3" s="1"/>
  <c r="T79" i="3"/>
  <c r="AF79" i="3" s="1"/>
  <c r="S79" i="3"/>
  <c r="AB79" i="3" s="1"/>
  <c r="T78" i="3"/>
  <c r="AF78" i="3" s="1"/>
  <c r="S78" i="3"/>
  <c r="AC78" i="3" s="1"/>
  <c r="T77" i="3"/>
  <c r="S77" i="3"/>
  <c r="AB77" i="3"/>
  <c r="T76" i="3"/>
  <c r="AG76" i="3" s="1"/>
  <c r="S76" i="3"/>
  <c r="AD76" i="3" s="1"/>
  <c r="T75" i="3"/>
  <c r="AE75" i="3" s="1"/>
  <c r="AH75" i="3" s="1"/>
  <c r="S75" i="3"/>
  <c r="AB75" i="3" s="1"/>
  <c r="T74" i="3"/>
  <c r="AF74" i="3" s="1"/>
  <c r="S74" i="3"/>
  <c r="AD74" i="3" s="1"/>
  <c r="T73" i="3"/>
  <c r="AF73" i="3" s="1"/>
  <c r="S73" i="3"/>
  <c r="AC73" i="3" s="1"/>
  <c r="T72" i="3"/>
  <c r="AG72" i="3" s="1"/>
  <c r="S72" i="3"/>
  <c r="AD72" i="3" s="1"/>
  <c r="T71" i="3"/>
  <c r="AE71" i="3"/>
  <c r="AH71" i="3" s="1"/>
  <c r="S71" i="3"/>
  <c r="AD71" i="3" s="1"/>
  <c r="T70" i="3"/>
  <c r="S70" i="3"/>
  <c r="AC70" i="3" s="1"/>
  <c r="T69" i="3"/>
  <c r="AE69" i="3" s="1"/>
  <c r="AH69" i="3" s="1"/>
  <c r="AF69" i="3"/>
  <c r="S69" i="3"/>
  <c r="AB69" i="3" s="1"/>
  <c r="T68" i="3"/>
  <c r="AE68" i="3" s="1"/>
  <c r="AH68" i="3" s="1"/>
  <c r="S68" i="3"/>
  <c r="AB68" i="3" s="1"/>
  <c r="T67" i="3"/>
  <c r="AE67" i="3" s="1"/>
  <c r="AH67" i="3" s="1"/>
  <c r="S67" i="3"/>
  <c r="AC67" i="3" s="1"/>
  <c r="T66" i="3"/>
  <c r="AG66" i="3" s="1"/>
  <c r="S66" i="3"/>
  <c r="AD66" i="3" s="1"/>
  <c r="T65" i="3"/>
  <c r="AG65" i="3" s="1"/>
  <c r="S65" i="3"/>
  <c r="AC65" i="3" s="1"/>
  <c r="T64" i="3"/>
  <c r="S64" i="3"/>
  <c r="AB64" i="3" s="1"/>
  <c r="T63" i="3"/>
  <c r="T62" i="3"/>
  <c r="AE62" i="3" s="1"/>
  <c r="AH62" i="3" s="1"/>
  <c r="S62" i="3"/>
  <c r="AC62" i="3" s="1"/>
  <c r="T61" i="3"/>
  <c r="AF61" i="3" s="1"/>
  <c r="S61" i="3"/>
  <c r="AB61" i="3" s="1"/>
  <c r="T60" i="3"/>
  <c r="S60" i="3"/>
  <c r="AC60" i="3" s="1"/>
  <c r="AB60" i="3"/>
  <c r="T59" i="3"/>
  <c r="AG59" i="3" s="1"/>
  <c r="S59" i="3"/>
  <c r="AB59" i="3" s="1"/>
  <c r="T58" i="3"/>
  <c r="AG58" i="3" s="1"/>
  <c r="S58" i="3"/>
  <c r="AD58" i="3" s="1"/>
  <c r="T57" i="3"/>
  <c r="AE57" i="3" s="1"/>
  <c r="AH57" i="3" s="1"/>
  <c r="S57" i="3"/>
  <c r="T56" i="3"/>
  <c r="AF56" i="3" s="1"/>
  <c r="S56" i="3"/>
  <c r="AC56" i="3" s="1"/>
  <c r="T55" i="3"/>
  <c r="AE55" i="3" s="1"/>
  <c r="AH55" i="3" s="1"/>
  <c r="S55" i="3"/>
  <c r="T54" i="3"/>
  <c r="AF54" i="3" s="1"/>
  <c r="S54" i="3"/>
  <c r="AD54" i="3" s="1"/>
  <c r="T53" i="3"/>
  <c r="AE53" i="3" s="1"/>
  <c r="AH53" i="3" s="1"/>
  <c r="S53" i="3"/>
  <c r="AD53" i="3" s="1"/>
  <c r="T52" i="3"/>
  <c r="AG52" i="3" s="1"/>
  <c r="S52" i="3"/>
  <c r="AD52" i="3" s="1"/>
  <c r="T51" i="3"/>
  <c r="AE51" i="3" s="1"/>
  <c r="AH51" i="3" s="1"/>
  <c r="S51" i="3"/>
  <c r="AD51" i="3" s="1"/>
  <c r="T50" i="3"/>
  <c r="S50" i="3"/>
  <c r="AD50" i="3" s="1"/>
  <c r="AC50" i="3"/>
  <c r="T49" i="3"/>
  <c r="AF49" i="3" s="1"/>
  <c r="S49" i="3"/>
  <c r="AD49" i="3" s="1"/>
  <c r="T48" i="3"/>
  <c r="S48" i="3"/>
  <c r="T47" i="3"/>
  <c r="AE47" i="3" s="1"/>
  <c r="AH47" i="3" s="1"/>
  <c r="S47" i="3"/>
  <c r="AB47" i="3" s="1"/>
  <c r="T46" i="3"/>
  <c r="AF46" i="3" s="1"/>
  <c r="S46" i="3"/>
  <c r="AC46" i="3" s="1"/>
  <c r="T45" i="3"/>
  <c r="S45" i="3"/>
  <c r="AB45" i="3" s="1"/>
  <c r="T44" i="3"/>
  <c r="S44" i="3"/>
  <c r="AC44" i="3" s="1"/>
  <c r="T43" i="3"/>
  <c r="AF43" i="3" s="1"/>
  <c r="S43" i="3"/>
  <c r="AB43" i="3" s="1"/>
  <c r="T42" i="3"/>
  <c r="AG42" i="3" s="1"/>
  <c r="S42" i="3"/>
  <c r="AD42" i="3" s="1"/>
  <c r="T41" i="3"/>
  <c r="AF41" i="3" s="1"/>
  <c r="S41" i="3"/>
  <c r="AC41" i="3" s="1"/>
  <c r="AB41" i="3"/>
  <c r="T40" i="3"/>
  <c r="AE40" i="3" s="1"/>
  <c r="AH40" i="3" s="1"/>
  <c r="AG40" i="3"/>
  <c r="S40" i="3"/>
  <c r="AB40" i="3" s="1"/>
  <c r="T39" i="3"/>
  <c r="AE39" i="3" s="1"/>
  <c r="AH39" i="3" s="1"/>
  <c r="S39" i="3"/>
  <c r="AB39" i="3" s="1"/>
  <c r="T38" i="3"/>
  <c r="AG38" i="3" s="1"/>
  <c r="S38" i="3"/>
  <c r="AB38" i="3" s="1"/>
  <c r="T37" i="3"/>
  <c r="S37" i="3"/>
  <c r="T36" i="3"/>
  <c r="AE36" i="3" s="1"/>
  <c r="AH36" i="3" s="1"/>
  <c r="S36" i="3"/>
  <c r="AD36" i="3" s="1"/>
  <c r="T35" i="3"/>
  <c r="AE35" i="3" s="1"/>
  <c r="AH35" i="3" s="1"/>
  <c r="S35" i="3"/>
  <c r="AB35" i="3" s="1"/>
  <c r="T34" i="3"/>
  <c r="AE34" i="3" s="1"/>
  <c r="AH34" i="3" s="1"/>
  <c r="S34" i="3"/>
  <c r="AB34" i="3" s="1"/>
  <c r="T33" i="3"/>
  <c r="S33" i="3"/>
  <c r="AB33" i="3" s="1"/>
  <c r="T32" i="3"/>
  <c r="AE32" i="3" s="1"/>
  <c r="AH32" i="3" s="1"/>
  <c r="S32" i="3"/>
  <c r="AC32" i="3" s="1"/>
  <c r="T31" i="3"/>
  <c r="AF31" i="3" s="1"/>
  <c r="S31" i="3"/>
  <c r="T30" i="3"/>
  <c r="AE30" i="3" s="1"/>
  <c r="AH30" i="3" s="1"/>
  <c r="S30" i="3"/>
  <c r="AB30" i="3"/>
  <c r="T29" i="3"/>
  <c r="AF29" i="3" s="1"/>
  <c r="S29" i="3"/>
  <c r="T28" i="3"/>
  <c r="AF28" i="3" s="1"/>
  <c r="S28" i="3"/>
  <c r="AB28" i="3" s="1"/>
  <c r="T27" i="3"/>
  <c r="AE27" i="3" s="1"/>
  <c r="AH27" i="3" s="1"/>
  <c r="AG27" i="3"/>
  <c r="S27" i="3"/>
  <c r="AB27" i="3" s="1"/>
  <c r="T26" i="3"/>
  <c r="AE26" i="3" s="1"/>
  <c r="AH26" i="3" s="1"/>
  <c r="S26" i="3"/>
  <c r="AD26" i="3" s="1"/>
  <c r="T25" i="3"/>
  <c r="AF25" i="3" s="1"/>
  <c r="S25" i="3"/>
  <c r="AB25" i="3" s="1"/>
  <c r="T24" i="3"/>
  <c r="AF24" i="3" s="1"/>
  <c r="S24" i="3"/>
  <c r="AC24" i="3" s="1"/>
  <c r="T23" i="3"/>
  <c r="S23" i="3"/>
  <c r="AB23" i="3" s="1"/>
  <c r="T22" i="3"/>
  <c r="AG22" i="3" s="1"/>
  <c r="S22" i="3"/>
  <c r="AD22" i="3" s="1"/>
  <c r="T21" i="3"/>
  <c r="AF21" i="3" s="1"/>
  <c r="S21" i="3"/>
  <c r="AD21" i="3" s="1"/>
  <c r="T20" i="3"/>
  <c r="AG20" i="3" s="1"/>
  <c r="S20" i="3"/>
  <c r="T19" i="3"/>
  <c r="AF19" i="3" s="1"/>
  <c r="S19" i="3"/>
  <c r="AC19" i="3" s="1"/>
  <c r="T18" i="3"/>
  <c r="AE18" i="3" s="1"/>
  <c r="AH18" i="3" s="1"/>
  <c r="S18" i="3"/>
  <c r="T17" i="3"/>
  <c r="S17" i="3"/>
  <c r="AB17" i="3" s="1"/>
  <c r="T16" i="3"/>
  <c r="AE16" i="3" s="1"/>
  <c r="AH16" i="3" s="1"/>
  <c r="S16" i="3"/>
  <c r="T15" i="3"/>
  <c r="S15" i="3"/>
  <c r="AC15" i="3" s="1"/>
  <c r="T14" i="3"/>
  <c r="S14" i="3"/>
  <c r="T13" i="3"/>
  <c r="AG13" i="3" s="1"/>
  <c r="S13" i="3"/>
  <c r="AB13" i="3" s="1"/>
  <c r="T12" i="3"/>
  <c r="S12" i="3"/>
  <c r="T11" i="3"/>
  <c r="AE11" i="3" s="1"/>
  <c r="AH11" i="3" s="1"/>
  <c r="S11" i="3"/>
  <c r="AC11" i="3" s="1"/>
  <c r="T10" i="3"/>
  <c r="AG10" i="3" s="1"/>
  <c r="S10" i="3"/>
  <c r="AC10" i="3" s="1"/>
  <c r="T9" i="3"/>
  <c r="S9" i="3"/>
  <c r="AB9" i="3" s="1"/>
  <c r="T8" i="3"/>
  <c r="AE8" i="3" s="1"/>
  <c r="AH8" i="3" s="1"/>
  <c r="S8" i="3"/>
  <c r="T7" i="3"/>
  <c r="S7" i="3"/>
  <c r="T6" i="3"/>
  <c r="AE6" i="3" s="1"/>
  <c r="AH6" i="3" s="1"/>
  <c r="S6" i="3"/>
  <c r="T5" i="3"/>
  <c r="AF5" i="3" s="1"/>
  <c r="S5" i="3"/>
  <c r="AB5" i="3" s="1"/>
  <c r="T4" i="3"/>
  <c r="AF4" i="3" s="1"/>
  <c r="S4" i="3"/>
  <c r="AC4" i="3" s="1"/>
  <c r="T3" i="3"/>
  <c r="AE3" i="3" s="1"/>
  <c r="AH3" i="3" s="1"/>
  <c r="AF3" i="3"/>
  <c r="S3" i="3"/>
  <c r="BG2" i="1"/>
  <c r="AG5" i="3"/>
  <c r="AG148" i="3"/>
  <c r="AE5" i="3"/>
  <c r="AH5" i="3" s="1"/>
  <c r="AE31" i="3"/>
  <c r="AH31" i="3" s="1"/>
  <c r="AC38" i="3"/>
  <c r="AH115" i="3"/>
  <c r="AF138" i="3"/>
  <c r="AG168" i="3"/>
  <c r="AH204" i="3"/>
  <c r="AH210" i="3"/>
  <c r="AB4" i="3"/>
  <c r="AE169" i="3"/>
  <c r="AH169" i="3" s="1"/>
  <c r="AF175" i="3"/>
  <c r="AE175" i="3"/>
  <c r="AH175" i="3" s="1"/>
  <c r="AG175" i="3"/>
  <c r="AF215" i="3"/>
  <c r="AG68" i="3"/>
  <c r="AG110" i="3"/>
  <c r="AG128" i="3"/>
  <c r="AG29" i="3"/>
  <c r="AF35" i="3"/>
  <c r="AG35" i="3"/>
  <c r="AH94" i="3"/>
  <c r="AG124" i="3"/>
  <c r="AE129" i="3"/>
  <c r="AH129" i="3"/>
  <c r="AF129" i="3"/>
  <c r="AE153" i="3"/>
  <c r="AH153" i="3" s="1"/>
  <c r="AF153" i="3"/>
  <c r="AH213" i="3"/>
  <c r="AD63" i="3"/>
  <c r="AB63" i="3"/>
  <c r="AB158" i="3"/>
  <c r="AF42" i="3"/>
  <c r="AG46" i="3"/>
  <c r="AF51" i="3"/>
  <c r="AG134" i="3"/>
  <c r="AE140" i="3"/>
  <c r="AH140" i="3" s="1"/>
  <c r="AE176" i="3"/>
  <c r="AH176" i="3" s="1"/>
  <c r="AE188" i="3"/>
  <c r="AH188" i="3" s="1"/>
  <c r="AG188" i="3"/>
  <c r="AH212" i="3"/>
  <c r="AC172" i="3"/>
  <c r="AG129" i="3"/>
  <c r="AF12" i="3"/>
  <c r="AC30" i="3"/>
  <c r="AG147" i="3"/>
  <c r="AG119" i="3"/>
  <c r="AH154" i="3"/>
  <c r="AG131" i="3"/>
  <c r="AF131" i="3"/>
  <c r="AF179" i="3"/>
  <c r="AC84" i="3"/>
  <c r="AG203" i="3"/>
  <c r="AE203" i="3"/>
  <c r="AH203" i="3" s="1"/>
  <c r="AB84" i="3"/>
  <c r="AC49" i="3"/>
  <c r="AE119" i="3"/>
  <c r="AH119" i="3" s="1"/>
  <c r="AE161" i="3"/>
  <c r="AH161" i="3" s="1"/>
  <c r="AF187" i="3"/>
  <c r="AE209" i="3"/>
  <c r="AH209" i="3" s="1"/>
  <c r="AG209" i="3"/>
  <c r="AB50" i="3"/>
  <c r="AD10" i="3"/>
  <c r="AC81" i="3"/>
  <c r="AB93" i="3"/>
  <c r="AC93" i="3"/>
  <c r="AB111" i="3"/>
  <c r="AB152" i="3"/>
  <c r="AD152" i="3"/>
  <c r="AB188" i="3"/>
  <c r="AC188" i="3"/>
  <c r="AC123" i="3"/>
  <c r="AD23" i="3"/>
  <c r="AC35" i="3"/>
  <c r="AD35" i="3"/>
  <c r="AD41" i="3"/>
  <c r="AC106" i="3"/>
  <c r="AC129" i="3"/>
  <c r="AD129" i="3"/>
  <c r="AC147" i="3"/>
  <c r="AD147" i="3"/>
  <c r="AC153" i="3"/>
  <c r="AB165" i="3"/>
  <c r="AB147" i="3"/>
  <c r="AD12" i="3"/>
  <c r="AD24" i="3"/>
  <c r="AC36" i="3"/>
  <c r="AD83" i="3"/>
  <c r="AC89" i="3"/>
  <c r="AD130" i="3"/>
  <c r="AC178" i="3"/>
  <c r="AD30" i="3"/>
  <c r="AD19" i="3"/>
  <c r="AD25" i="3"/>
  <c r="AB66" i="3"/>
  <c r="AB90" i="3"/>
  <c r="AD126" i="3"/>
  <c r="AC126" i="3"/>
  <c r="AC143" i="3"/>
  <c r="AC63" i="3"/>
  <c r="AD90" i="3"/>
  <c r="AC139" i="3"/>
  <c r="BF197" i="1"/>
  <c r="BG197" i="1" s="1"/>
  <c r="BF188" i="1"/>
  <c r="BK188" i="1" s="1"/>
  <c r="BF179" i="1"/>
  <c r="BK179" i="1" s="1"/>
  <c r="BF124" i="1"/>
  <c r="BG124" i="1" s="1"/>
  <c r="BF120" i="1"/>
  <c r="BI120" i="1" s="1"/>
  <c r="BF76" i="1"/>
  <c r="BI76" i="1" s="1"/>
  <c r="BF191" i="1"/>
  <c r="BG191" i="1" s="1"/>
  <c r="BF187" i="1"/>
  <c r="BK187" i="1" s="1"/>
  <c r="BF186" i="1"/>
  <c r="BI186" i="1" s="1"/>
  <c r="BF182" i="1"/>
  <c r="BG182" i="1" s="1"/>
  <c r="BF178" i="1"/>
  <c r="BK178" i="1" s="1"/>
  <c r="BF174" i="1"/>
  <c r="BI174" i="1" s="1"/>
  <c r="BF168" i="1"/>
  <c r="BG168" i="1" s="1"/>
  <c r="BF164" i="1"/>
  <c r="BK164" i="1" s="1"/>
  <c r="BF162" i="1"/>
  <c r="BG162" i="1" s="1"/>
  <c r="BF154" i="1"/>
  <c r="BI154" i="1" s="1"/>
  <c r="BF140" i="1"/>
  <c r="BG140" i="1" s="1"/>
  <c r="BF132" i="1"/>
  <c r="BG132" i="1" s="1"/>
  <c r="BF129" i="1"/>
  <c r="BI129" i="1" s="1"/>
  <c r="BF125" i="1"/>
  <c r="BI125" i="1" s="1"/>
  <c r="BF119" i="1"/>
  <c r="BI119" i="1" s="1"/>
  <c r="BF117" i="1"/>
  <c r="BG117" i="1" s="1"/>
  <c r="BF116" i="1"/>
  <c r="BG116" i="1" s="1"/>
  <c r="BF115" i="1"/>
  <c r="BG115" i="1" s="1"/>
  <c r="BF112" i="1"/>
  <c r="BK112" i="1" s="1"/>
  <c r="BF101" i="1"/>
  <c r="BF98" i="1"/>
  <c r="BG98" i="1" s="1"/>
  <c r="BF95" i="1"/>
  <c r="BK95" i="1" s="1"/>
  <c r="BF94" i="1"/>
  <c r="BI94" i="1" s="1"/>
  <c r="BF93" i="1"/>
  <c r="BF88" i="1"/>
  <c r="BK88" i="1" s="1"/>
  <c r="BF83" i="1"/>
  <c r="BI83" i="1" s="1"/>
  <c r="BF81" i="1"/>
  <c r="BG81" i="1" s="1"/>
  <c r="BF77" i="1"/>
  <c r="BI77" i="1" s="1"/>
  <c r="BF59" i="1"/>
  <c r="BI59" i="1" s="1"/>
  <c r="BF35" i="1"/>
  <c r="BI35" i="1" s="1"/>
  <c r="BF18" i="1"/>
  <c r="BG18" i="1" s="1"/>
  <c r="BF24" i="1"/>
  <c r="BK24" i="1" s="1"/>
  <c r="BF25" i="1"/>
  <c r="BF27" i="1"/>
  <c r="BK27" i="1" s="1"/>
  <c r="T214" i="1"/>
  <c r="T213" i="1"/>
  <c r="T212" i="1"/>
  <c r="T211" i="1"/>
  <c r="T210" i="1"/>
  <c r="T209" i="1"/>
  <c r="T208" i="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80" i="1"/>
  <c r="T179" i="1"/>
  <c r="T178" i="1"/>
  <c r="T177" i="1"/>
  <c r="T176" i="1"/>
  <c r="T175" i="1"/>
  <c r="T174" i="1"/>
  <c r="T173" i="1"/>
  <c r="T172" i="1"/>
  <c r="T171" i="1"/>
  <c r="T170" i="1"/>
  <c r="T169" i="1"/>
  <c r="T168" i="1"/>
  <c r="T167" i="1"/>
  <c r="T166" i="1"/>
  <c r="T165" i="1"/>
  <c r="T164" i="1"/>
  <c r="T163" i="1"/>
  <c r="T162" i="1"/>
  <c r="T161" i="1"/>
  <c r="T160" i="1"/>
  <c r="T159" i="1"/>
  <c r="T158" i="1"/>
  <c r="T157" i="1"/>
  <c r="T156" i="1"/>
  <c r="T155" i="1"/>
  <c r="T154" i="1"/>
  <c r="T153" i="1"/>
  <c r="T152" i="1"/>
  <c r="T151" i="1"/>
  <c r="T150" i="1"/>
  <c r="T149" i="1"/>
  <c r="T148" i="1"/>
  <c r="T147" i="1"/>
  <c r="T146" i="1"/>
  <c r="T145" i="1"/>
  <c r="T144" i="1"/>
  <c r="T143" i="1"/>
  <c r="T142" i="1"/>
  <c r="T141" i="1"/>
  <c r="T140" i="1"/>
  <c r="T139" i="1"/>
  <c r="T138" i="1"/>
  <c r="T137" i="1"/>
  <c r="T136" i="1"/>
  <c r="T135" i="1"/>
  <c r="T134" i="1"/>
  <c r="T133" i="1"/>
  <c r="T132" i="1"/>
  <c r="T131" i="1"/>
  <c r="T130" i="1"/>
  <c r="T129" i="1"/>
  <c r="T128" i="1"/>
  <c r="T127" i="1"/>
  <c r="T126" i="1"/>
  <c r="T125" i="1"/>
  <c r="T124" i="1"/>
  <c r="T123" i="1"/>
  <c r="T122" i="1"/>
  <c r="T121" i="1"/>
  <c r="T120" i="1"/>
  <c r="T119" i="1"/>
  <c r="T118" i="1"/>
  <c r="T117" i="1"/>
  <c r="T116" i="1"/>
  <c r="T115" i="1"/>
  <c r="T114" i="1"/>
  <c r="T113" i="1"/>
  <c r="T112" i="1"/>
  <c r="T111" i="1"/>
  <c r="T110" i="1"/>
  <c r="T109" i="1"/>
  <c r="T108" i="1"/>
  <c r="T107" i="1"/>
  <c r="T106" i="1"/>
  <c r="T105" i="1"/>
  <c r="T104" i="1"/>
  <c r="T103" i="1"/>
  <c r="T102" i="1"/>
  <c r="T101" i="1"/>
  <c r="T100" i="1"/>
  <c r="T99" i="1"/>
  <c r="T98" i="1"/>
  <c r="T97" i="1"/>
  <c r="T96" i="1"/>
  <c r="T95" i="1"/>
  <c r="T94" i="1"/>
  <c r="T93" i="1"/>
  <c r="T92" i="1"/>
  <c r="T91" i="1"/>
  <c r="T90" i="1"/>
  <c r="T89" i="1"/>
  <c r="T88" i="1"/>
  <c r="T87" i="1"/>
  <c r="T86" i="1"/>
  <c r="T85" i="1"/>
  <c r="T84" i="1"/>
  <c r="T83" i="1"/>
  <c r="T82" i="1"/>
  <c r="T81" i="1"/>
  <c r="T80" i="1"/>
  <c r="T79" i="1"/>
  <c r="T78" i="1"/>
  <c r="T77" i="1"/>
  <c r="T76" i="1"/>
  <c r="T75" i="1"/>
  <c r="T74" i="1"/>
  <c r="T73" i="1"/>
  <c r="T72" i="1"/>
  <c r="T71" i="1"/>
  <c r="T70" i="1"/>
  <c r="T69" i="1"/>
  <c r="T68" i="1"/>
  <c r="T67" i="1"/>
  <c r="T66" i="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T6" i="1"/>
  <c r="T5" i="1"/>
  <c r="T4" i="1"/>
  <c r="T3"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S6" i="1"/>
  <c r="S5" i="1"/>
  <c r="S4" i="1"/>
  <c r="S3" i="1"/>
  <c r="T2" i="1"/>
  <c r="S2" i="1"/>
  <c r="BA35" i="1"/>
  <c r="BB35" i="1" s="1"/>
  <c r="BC35" i="1" s="1"/>
  <c r="BK94" i="1" l="1"/>
  <c r="BG154" i="1"/>
  <c r="BI88" i="1"/>
  <c r="BI168" i="1"/>
  <c r="BK174" i="1"/>
  <c r="BI182" i="1"/>
  <c r="BK77" i="1"/>
  <c r="BI27" i="1"/>
  <c r="BG187" i="1"/>
  <c r="BI188" i="1"/>
  <c r="BG188" i="1"/>
  <c r="BG27" i="1"/>
  <c r="BI191" i="1"/>
  <c r="BG77" i="1"/>
  <c r="BG186" i="1"/>
  <c r="BI112" i="1"/>
  <c r="BK81" i="1"/>
  <c r="BI2" i="1"/>
  <c r="BK125" i="1"/>
  <c r="AE192" i="3"/>
  <c r="AH192" i="3" s="1"/>
  <c r="AB179" i="3"/>
  <c r="AD67" i="3"/>
  <c r="AC23" i="3"/>
  <c r="AC22" i="3"/>
  <c r="AG54" i="3"/>
  <c r="AE205" i="3"/>
  <c r="AH205" i="3" s="1"/>
  <c r="AD75" i="3"/>
  <c r="AD144" i="3"/>
  <c r="AC5" i="3"/>
  <c r="AE38" i="3"/>
  <c r="AH38" i="3" s="1"/>
  <c r="AF117" i="3"/>
  <c r="AC138" i="3"/>
  <c r="AD132" i="3"/>
  <c r="AC25" i="3"/>
  <c r="AB157" i="3"/>
  <c r="AG117" i="3"/>
  <c r="AG183" i="3"/>
  <c r="AB138" i="3"/>
  <c r="AD61" i="3"/>
  <c r="AG151" i="3"/>
  <c r="AE157" i="3"/>
  <c r="AH157" i="3" s="1"/>
  <c r="AB67" i="3"/>
  <c r="AE46" i="3"/>
  <c r="AH46" i="3" s="1"/>
  <c r="AF148" i="3"/>
  <c r="AC92" i="3"/>
  <c r="AD15" i="3"/>
  <c r="AD80" i="3"/>
  <c r="AB19" i="3"/>
  <c r="AE143" i="3"/>
  <c r="AH143" i="3" s="1"/>
  <c r="AF18" i="3"/>
  <c r="AE99" i="3"/>
  <c r="AH99" i="3" s="1"/>
  <c r="AD97" i="3"/>
  <c r="AG157" i="3"/>
  <c r="AG31" i="3"/>
  <c r="AG99" i="3"/>
  <c r="AD198" i="3"/>
  <c r="AE211" i="3"/>
  <c r="AH211" i="3" s="1"/>
  <c r="AB62" i="3"/>
  <c r="AC66" i="3"/>
  <c r="AB78" i="3"/>
  <c r="AG171" i="3"/>
  <c r="AB97" i="3"/>
  <c r="AF143" i="3"/>
  <c r="AB76" i="3"/>
  <c r="AC112" i="3"/>
  <c r="AE54" i="3"/>
  <c r="AH54" i="3" s="1"/>
  <c r="AG211" i="3"/>
  <c r="AG19" i="3"/>
  <c r="AC148" i="3"/>
  <c r="AF185" i="3"/>
  <c r="AB139" i="3"/>
  <c r="AB46" i="3"/>
  <c r="AE29" i="3"/>
  <c r="AH29" i="3" s="1"/>
  <c r="AD89" i="3"/>
  <c r="AC206" i="3"/>
  <c r="AC52" i="3"/>
  <c r="AE142" i="3"/>
  <c r="AH142" i="3" s="1"/>
  <c r="AB206" i="3"/>
  <c r="AF68" i="3"/>
  <c r="AD211" i="3"/>
  <c r="AC114" i="3"/>
  <c r="AB148" i="3"/>
  <c r="AB52" i="3"/>
  <c r="AB22" i="3"/>
  <c r="AC17" i="3"/>
  <c r="AB194" i="3"/>
  <c r="AE198" i="3"/>
  <c r="AH198" i="3" s="1"/>
  <c r="AC110" i="3"/>
  <c r="AC61" i="3"/>
  <c r="AD79" i="3"/>
  <c r="AF90" i="3"/>
  <c r="AC161" i="3"/>
  <c r="AD193" i="3"/>
  <c r="AC100" i="3"/>
  <c r="AD88" i="3"/>
  <c r="AD100" i="3"/>
  <c r="AG198" i="3"/>
  <c r="AD17" i="3"/>
  <c r="AC211" i="3"/>
  <c r="AC165" i="3"/>
  <c r="AB10" i="3"/>
  <c r="AG78" i="3"/>
  <c r="AE89" i="3"/>
  <c r="AH89" i="3" s="1"/>
  <c r="AG106" i="3"/>
  <c r="AD110" i="3"/>
  <c r="AC205" i="3"/>
  <c r="AD38" i="3"/>
  <c r="AF152" i="3"/>
  <c r="AE214" i="3"/>
  <c r="AH214" i="3" s="1"/>
  <c r="AD13" i="3"/>
  <c r="AD120" i="3"/>
  <c r="AF93" i="3"/>
  <c r="AC180" i="3"/>
  <c r="AF205" i="3"/>
  <c r="AE106" i="3"/>
  <c r="AH106" i="3" s="1"/>
  <c r="AD199" i="3"/>
  <c r="AG83" i="3"/>
  <c r="AB32" i="3"/>
  <c r="AD205" i="3"/>
  <c r="AC199" i="3"/>
  <c r="AE167" i="3"/>
  <c r="AH167" i="3" s="1"/>
  <c r="AE83" i="3"/>
  <c r="AH83" i="3" s="1"/>
  <c r="AB42" i="3"/>
  <c r="AB95" i="3"/>
  <c r="AF162" i="3"/>
  <c r="AF167" i="3"/>
  <c r="AG51" i="3"/>
  <c r="AD4" i="3"/>
  <c r="AB161" i="3"/>
  <c r="AB107" i="3"/>
  <c r="AD32" i="3"/>
  <c r="AC107" i="3"/>
  <c r="AE93" i="3"/>
  <c r="AH93" i="3" s="1"/>
  <c r="AC163" i="3"/>
  <c r="AC13" i="3"/>
  <c r="AD43" i="3"/>
  <c r="AD95" i="3"/>
  <c r="AD141" i="3"/>
  <c r="AD117" i="3"/>
  <c r="AF199" i="3"/>
  <c r="AD78" i="3"/>
  <c r="AG24" i="3"/>
  <c r="AG152" i="3"/>
  <c r="AE193" i="3"/>
  <c r="AH193" i="3" s="1"/>
  <c r="AC64" i="3"/>
  <c r="AC54" i="3"/>
  <c r="AB54" i="3"/>
  <c r="AE19" i="3"/>
  <c r="AH19" i="3" s="1"/>
  <c r="AB163" i="3"/>
  <c r="AB101" i="3"/>
  <c r="AC141" i="3"/>
  <c r="AC101" i="3"/>
  <c r="AB117" i="3"/>
  <c r="AG187" i="3"/>
  <c r="AE78" i="3"/>
  <c r="AH78" i="3" s="1"/>
  <c r="AG18" i="3"/>
  <c r="AG193" i="3"/>
  <c r="AE144" i="3"/>
  <c r="AH144" i="3" s="1"/>
  <c r="AC85" i="3"/>
  <c r="AC215" i="3"/>
  <c r="AF128" i="3"/>
  <c r="AC42" i="3"/>
  <c r="AB209" i="3"/>
  <c r="AB178" i="3"/>
  <c r="AC53" i="3"/>
  <c r="AC58" i="3"/>
  <c r="AB11" i="3"/>
  <c r="AD46" i="3"/>
  <c r="AC149" i="3"/>
  <c r="AB184" i="3"/>
  <c r="AG36" i="3"/>
  <c r="AD64" i="3"/>
  <c r="AF140" i="3"/>
  <c r="AG69" i="3"/>
  <c r="AE41" i="3"/>
  <c r="AH41" i="3" s="1"/>
  <c r="AF156" i="3"/>
  <c r="AE73" i="3"/>
  <c r="AH73" i="3" s="1"/>
  <c r="AB86" i="3"/>
  <c r="AF38" i="3"/>
  <c r="AC27" i="3"/>
  <c r="AC21" i="3"/>
  <c r="AC201" i="3"/>
  <c r="AF139" i="3"/>
  <c r="AE159" i="3"/>
  <c r="AH159" i="3" s="1"/>
  <c r="AC197" i="3"/>
  <c r="AB53" i="3"/>
  <c r="AB58" i="3"/>
  <c r="AF95" i="3"/>
  <c r="AG41" i="3"/>
  <c r="AF36" i="3"/>
  <c r="AD62" i="3"/>
  <c r="AG156" i="3"/>
  <c r="AB174" i="3"/>
  <c r="AE95" i="3"/>
  <c r="AH95" i="3" s="1"/>
  <c r="AB114" i="3"/>
  <c r="AG120" i="3"/>
  <c r="AC144" i="3"/>
  <c r="AF194" i="3"/>
  <c r="AD27" i="3"/>
  <c r="AG132" i="3"/>
  <c r="AE120" i="3"/>
  <c r="AH120" i="3" s="1"/>
  <c r="AE194" i="3"/>
  <c r="AH194" i="3" s="1"/>
  <c r="AD200" i="3"/>
  <c r="AB15" i="3"/>
  <c r="AC200" i="3"/>
  <c r="AG138" i="3"/>
  <c r="AC121" i="3"/>
  <c r="AC80" i="3"/>
  <c r="AE206" i="3"/>
  <c r="AH206" i="3" s="1"/>
  <c r="AF133" i="3"/>
  <c r="AC79" i="3"/>
  <c r="AG121" i="3"/>
  <c r="AB123" i="3"/>
  <c r="AG159" i="3"/>
  <c r="AG206" i="3"/>
  <c r="AB91" i="3"/>
  <c r="AD68" i="3"/>
  <c r="AD172" i="3"/>
  <c r="AD201" i="3"/>
  <c r="AD5" i="3"/>
  <c r="AF40" i="3"/>
  <c r="AF62" i="3"/>
  <c r="AE85" i="3"/>
  <c r="AH85" i="3" s="1"/>
  <c r="AG144" i="3"/>
  <c r="AE92" i="3"/>
  <c r="AH92" i="3" s="1"/>
  <c r="AD168" i="3"/>
  <c r="AC192" i="3"/>
  <c r="AD197" i="3"/>
  <c r="AC209" i="3"/>
  <c r="AF184" i="3"/>
  <c r="AF85" i="3"/>
  <c r="AD189" i="3"/>
  <c r="AG178" i="3"/>
  <c r="AB21" i="3"/>
  <c r="AB215" i="3"/>
  <c r="AD111" i="3"/>
  <c r="AC189" i="3"/>
  <c r="AD69" i="3"/>
  <c r="AG184" i="3"/>
  <c r="AE56" i="3"/>
  <c r="AH56" i="3" s="1"/>
  <c r="AG166" i="3"/>
  <c r="AE24" i="3"/>
  <c r="AH24" i="3" s="1"/>
  <c r="AG53" i="3"/>
  <c r="AF34" i="3"/>
  <c r="AE177" i="3"/>
  <c r="AH177" i="3" s="1"/>
  <c r="AF58" i="3"/>
  <c r="AG215" i="3"/>
  <c r="AE168" i="3"/>
  <c r="AH168" i="3" s="1"/>
  <c r="AE79" i="3"/>
  <c r="AH79" i="3" s="1"/>
  <c r="AB49" i="3"/>
  <c r="AE42" i="3"/>
  <c r="AH42" i="3" s="1"/>
  <c r="AC75" i="3"/>
  <c r="AF177" i="3"/>
  <c r="AC184" i="3"/>
  <c r="AD82" i="3"/>
  <c r="AD11" i="3"/>
  <c r="AC69" i="3"/>
  <c r="AB168" i="3"/>
  <c r="AG56" i="3"/>
  <c r="AF166" i="3"/>
  <c r="AF53" i="3"/>
  <c r="AG34" i="3"/>
  <c r="AE58" i="3"/>
  <c r="AH58" i="3" s="1"/>
  <c r="AC181" i="3"/>
  <c r="AG162" i="3"/>
  <c r="AG73" i="3"/>
  <c r="AG96" i="3"/>
  <c r="AG62" i="3"/>
  <c r="AB130" i="3"/>
  <c r="AF104" i="3"/>
  <c r="AG79" i="3"/>
  <c r="AD60" i="3"/>
  <c r="AC59" i="3"/>
  <c r="AB82" i="3"/>
  <c r="AD181" i="3"/>
  <c r="AC43" i="3"/>
  <c r="AF72" i="3"/>
  <c r="AG15" i="3"/>
  <c r="AE15" i="3"/>
  <c r="AH15" i="3" s="1"/>
  <c r="AD113" i="3"/>
  <c r="AC113" i="3"/>
  <c r="AB119" i="3"/>
  <c r="AD119" i="3"/>
  <c r="AG135" i="3"/>
  <c r="AE135" i="3"/>
  <c r="AH135" i="3" s="1"/>
  <c r="AC150" i="3"/>
  <c r="AD150" i="3"/>
  <c r="AB159" i="3"/>
  <c r="AC159" i="3"/>
  <c r="AB16" i="3"/>
  <c r="AC16" i="3"/>
  <c r="AD16" i="3"/>
  <c r="AF107" i="3"/>
  <c r="AG107" i="3"/>
  <c r="AE107" i="3"/>
  <c r="AH107" i="3" s="1"/>
  <c r="AF113" i="3"/>
  <c r="AF124" i="3"/>
  <c r="AE124" i="3"/>
  <c r="AH124" i="3" s="1"/>
  <c r="AB136" i="3"/>
  <c r="AC136" i="3"/>
  <c r="AB142" i="3"/>
  <c r="AD166" i="3"/>
  <c r="AC166" i="3"/>
  <c r="AG146" i="3"/>
  <c r="AG108" i="3"/>
  <c r="AE108" i="3"/>
  <c r="AH108" i="3" s="1"/>
  <c r="AF190" i="3"/>
  <c r="AG190" i="3"/>
  <c r="AD9" i="3"/>
  <c r="AC160" i="3"/>
  <c r="AG91" i="3"/>
  <c r="AF8" i="3"/>
  <c r="AD180" i="3"/>
  <c r="AG8" i="3"/>
  <c r="AD98" i="3"/>
  <c r="AF64" i="3"/>
  <c r="AG64" i="3"/>
  <c r="AE86" i="3"/>
  <c r="AH86" i="3" s="1"/>
  <c r="AF86" i="3"/>
  <c r="AG97" i="3"/>
  <c r="AF97" i="3"/>
  <c r="AE97" i="3"/>
  <c r="AH97" i="3" s="1"/>
  <c r="AC109" i="3"/>
  <c r="AB109" i="3"/>
  <c r="AD109" i="3"/>
  <c r="AC9" i="3"/>
  <c r="AD160" i="3"/>
  <c r="AD59" i="3"/>
  <c r="AF101" i="3"/>
  <c r="AC174" i="3"/>
  <c r="AF66" i="3"/>
  <c r="AE70" i="3"/>
  <c r="AH70" i="3" s="1"/>
  <c r="AF70" i="3"/>
  <c r="AG70" i="3"/>
  <c r="AC98" i="3"/>
  <c r="AB103" i="3"/>
  <c r="AD103" i="3"/>
  <c r="AC103" i="3"/>
  <c r="AD173" i="3"/>
  <c r="AB173" i="3"/>
  <c r="AG9" i="3"/>
  <c r="AE9" i="3"/>
  <c r="AH9" i="3" s="1"/>
  <c r="AF9" i="3"/>
  <c r="AB108" i="3"/>
  <c r="AD108" i="3"/>
  <c r="AC108" i="3"/>
  <c r="AE150" i="3"/>
  <c r="AH150" i="3" s="1"/>
  <c r="AG150" i="3"/>
  <c r="AG155" i="3"/>
  <c r="AE155" i="3"/>
  <c r="AH155" i="3" s="1"/>
  <c r="AG189" i="3"/>
  <c r="AE189" i="3"/>
  <c r="AH189" i="3" s="1"/>
  <c r="AC185" i="3"/>
  <c r="AB185" i="3"/>
  <c r="AD185" i="3"/>
  <c r="AC190" i="3"/>
  <c r="AB190" i="3"/>
  <c r="AG81" i="3"/>
  <c r="AE81" i="3"/>
  <c r="AH81" i="3" s="1"/>
  <c r="AG103" i="3"/>
  <c r="AF103" i="3"/>
  <c r="AE173" i="3"/>
  <c r="AH173" i="3" s="1"/>
  <c r="AF173" i="3"/>
  <c r="AF141" i="3"/>
  <c r="AB37" i="3"/>
  <c r="AC37" i="3"/>
  <c r="AD37" i="3"/>
  <c r="AD48" i="3"/>
  <c r="AB48" i="3"/>
  <c r="AD77" i="3"/>
  <c r="AC77" i="3"/>
  <c r="AF180" i="3"/>
  <c r="AG180" i="3"/>
  <c r="AE180" i="3"/>
  <c r="AH180" i="3" s="1"/>
  <c r="AD92" i="3"/>
  <c r="AG185" i="3"/>
  <c r="AC76" i="3"/>
  <c r="AE141" i="3"/>
  <c r="AH141" i="3" s="1"/>
  <c r="AF30" i="3"/>
  <c r="AG30" i="3"/>
  <c r="AF48" i="3"/>
  <c r="AE48" i="3"/>
  <c r="AH48" i="3" s="1"/>
  <c r="AF60" i="3"/>
  <c r="AG60" i="3"/>
  <c r="AE60" i="3"/>
  <c r="AH60" i="3" s="1"/>
  <c r="AG71" i="3"/>
  <c r="AF71" i="3"/>
  <c r="AG77" i="3"/>
  <c r="AF77" i="3"/>
  <c r="AE77" i="3"/>
  <c r="AH77" i="3" s="1"/>
  <c r="AE82" i="3"/>
  <c r="AH82" i="3" s="1"/>
  <c r="AF82" i="3"/>
  <c r="AE98" i="3"/>
  <c r="AH98" i="3" s="1"/>
  <c r="AG98" i="3"/>
  <c r="AB169" i="3"/>
  <c r="AD169" i="3"/>
  <c r="AC169" i="3"/>
  <c r="AB207" i="3"/>
  <c r="AD207" i="3"/>
  <c r="AD155" i="3"/>
  <c r="AF135" i="3"/>
  <c r="AE13" i="3"/>
  <c r="AH13" i="3" s="1"/>
  <c r="AF13" i="3"/>
  <c r="AB31" i="3"/>
  <c r="AD31" i="3"/>
  <c r="AD191" i="3"/>
  <c r="AF91" i="3"/>
  <c r="AD7" i="3"/>
  <c r="AC7" i="3"/>
  <c r="AB7" i="3"/>
  <c r="AB26" i="3"/>
  <c r="AC26" i="3"/>
  <c r="AC55" i="3"/>
  <c r="AB55" i="3"/>
  <c r="AD55" i="3"/>
  <c r="AC158" i="3"/>
  <c r="AD158" i="3"/>
  <c r="AC164" i="3"/>
  <c r="AD164" i="3"/>
  <c r="AC182" i="3"/>
  <c r="AB182" i="3"/>
  <c r="AF15" i="3"/>
  <c r="AC203" i="3"/>
  <c r="AB203" i="3"/>
  <c r="AC125" i="3"/>
  <c r="AE101" i="3"/>
  <c r="AH101" i="3" s="1"/>
  <c r="AG25" i="3"/>
  <c r="AE25" i="3"/>
  <c r="AH25" i="3" s="1"/>
  <c r="AG207" i="3"/>
  <c r="AC191" i="3"/>
  <c r="AD203" i="3"/>
  <c r="AD136" i="3"/>
  <c r="AB70" i="3"/>
  <c r="AF92" i="3"/>
  <c r="AB120" i="3"/>
  <c r="AG130" i="3"/>
  <c r="AG113" i="3"/>
  <c r="AF207" i="3"/>
  <c r="AE7" i="3"/>
  <c r="AH7" i="3" s="1"/>
  <c r="AF7" i="3"/>
  <c r="AG7" i="3"/>
  <c r="AF14" i="3"/>
  <c r="AG14" i="3"/>
  <c r="AE14" i="3"/>
  <c r="AH14" i="3" s="1"/>
  <c r="AE20" i="3"/>
  <c r="AH20" i="3" s="1"/>
  <c r="AF20" i="3"/>
  <c r="AF112" i="3"/>
  <c r="AG112" i="3"/>
  <c r="AB118" i="3"/>
  <c r="AC118" i="3"/>
  <c r="AD118" i="3"/>
  <c r="AE123" i="3"/>
  <c r="AH123" i="3" s="1"/>
  <c r="AG123" i="3"/>
  <c r="AF123" i="3"/>
  <c r="AD145" i="3"/>
  <c r="AB145" i="3"/>
  <c r="AF158" i="3"/>
  <c r="AG158" i="3"/>
  <c r="AE158" i="3"/>
  <c r="AH158" i="3" s="1"/>
  <c r="AE164" i="3"/>
  <c r="AH164" i="3" s="1"/>
  <c r="AG164" i="3"/>
  <c r="AF164" i="3"/>
  <c r="AB195" i="3"/>
  <c r="AD195" i="3"/>
  <c r="AE190" i="3"/>
  <c r="AH190" i="3" s="1"/>
  <c r="AE208" i="3"/>
  <c r="AH208" i="3" s="1"/>
  <c r="AG208" i="3"/>
  <c r="AG173" i="3"/>
  <c r="AE103" i="3"/>
  <c r="AH103" i="3" s="1"/>
  <c r="AF6" i="3"/>
  <c r="AG6" i="3"/>
  <c r="AB72" i="3"/>
  <c r="AC72" i="3"/>
  <c r="AC175" i="3"/>
  <c r="AB175" i="3"/>
  <c r="AD175" i="3"/>
  <c r="AD125" i="3"/>
  <c r="AD70" i="3"/>
  <c r="AE146" i="3"/>
  <c r="AH146" i="3" s="1"/>
  <c r="AF189" i="3"/>
  <c r="AB8" i="3"/>
  <c r="AC8" i="3"/>
  <c r="AG32" i="3"/>
  <c r="AF32" i="3"/>
  <c r="AE43" i="3"/>
  <c r="AH43" i="3" s="1"/>
  <c r="AG43" i="3"/>
  <c r="AB113" i="3"/>
  <c r="AB124" i="3"/>
  <c r="AB135" i="3"/>
  <c r="AD135" i="3"/>
  <c r="AB150" i="3"/>
  <c r="AC155" i="3"/>
  <c r="AD159" i="3"/>
  <c r="AG170" i="3"/>
  <c r="AE170" i="3"/>
  <c r="AH170" i="3" s="1"/>
  <c r="AD44" i="3"/>
  <c r="AD176" i="3"/>
  <c r="AG88" i="3"/>
  <c r="AC40" i="3"/>
  <c r="AB44" i="3"/>
  <c r="AD183" i="3"/>
  <c r="AC176" i="3"/>
  <c r="AG160" i="3"/>
  <c r="AF89" i="3"/>
  <c r="AD171" i="3"/>
  <c r="AE183" i="3"/>
  <c r="AH183" i="3" s="1"/>
  <c r="AG3" i="3"/>
  <c r="AG55" i="3"/>
  <c r="AB24" i="3"/>
  <c r="AF105" i="3"/>
  <c r="AD45" i="3"/>
  <c r="AD177" i="3"/>
  <c r="AD105" i="3"/>
  <c r="AG214" i="3"/>
  <c r="AG137" i="3"/>
  <c r="AE171" i="3"/>
  <c r="AH171" i="3" s="1"/>
  <c r="AC132" i="3"/>
  <c r="AE197" i="3"/>
  <c r="AH197" i="3" s="1"/>
  <c r="AE121" i="3"/>
  <c r="AH121" i="3" s="1"/>
  <c r="AF55" i="3"/>
  <c r="AG114" i="3"/>
  <c r="AC45" i="3"/>
  <c r="AB167" i="3"/>
  <c r="AC167" i="3"/>
  <c r="AC177" i="3"/>
  <c r="AC105" i="3"/>
  <c r="AC34" i="3"/>
  <c r="AB121" i="3"/>
  <c r="AE151" i="3"/>
  <c r="AH151" i="3" s="1"/>
  <c r="AF137" i="3"/>
  <c r="AE22" i="3"/>
  <c r="AH22" i="3" s="1"/>
  <c r="AB192" i="3"/>
  <c r="AF197" i="3"/>
  <c r="AF27" i="3"/>
  <c r="AD112" i="3"/>
  <c r="AG16" i="3"/>
  <c r="AE126" i="3"/>
  <c r="AH126" i="3" s="1"/>
  <c r="AE72" i="3"/>
  <c r="AH72" i="3" s="1"/>
  <c r="AF16" i="3"/>
  <c r="AB208" i="3"/>
  <c r="AC208" i="3"/>
  <c r="AC151" i="3"/>
  <c r="AG12" i="3"/>
  <c r="AE12" i="3"/>
  <c r="AH12" i="3" s="1"/>
  <c r="AB127" i="3"/>
  <c r="AD127" i="3"/>
  <c r="AC127" i="3"/>
  <c r="AD56" i="3"/>
  <c r="AB122" i="3"/>
  <c r="AC122" i="3"/>
  <c r="AD20" i="3"/>
  <c r="AC20" i="3"/>
  <c r="AB20" i="3"/>
  <c r="AB74" i="3"/>
  <c r="AC74" i="3"/>
  <c r="AD116" i="3"/>
  <c r="AB116" i="3"/>
  <c r="AB183" i="3"/>
  <c r="AD104" i="3"/>
  <c r="AB196" i="3"/>
  <c r="AC48" i="3"/>
  <c r="AG122" i="3"/>
  <c r="AE64" i="3"/>
  <c r="AH64" i="3" s="1"/>
  <c r="AE182" i="3"/>
  <c r="AH182" i="3" s="1"/>
  <c r="AE28" i="3"/>
  <c r="AH28" i="3" s="1"/>
  <c r="AF201" i="3"/>
  <c r="AF116" i="3"/>
  <c r="AC33" i="3"/>
  <c r="AD33" i="3"/>
  <c r="AC39" i="3"/>
  <c r="AD39" i="3"/>
  <c r="AF10" i="3"/>
  <c r="AE10" i="3"/>
  <c r="AH10" i="3" s="1"/>
  <c r="AE17" i="3"/>
  <c r="AH17" i="3" s="1"/>
  <c r="AF17" i="3"/>
  <c r="AG33" i="3"/>
  <c r="AE33" i="3"/>
  <c r="AH33" i="3" s="1"/>
  <c r="AD131" i="3"/>
  <c r="AB131" i="3"/>
  <c r="AG165" i="3"/>
  <c r="AE165" i="3"/>
  <c r="AH165" i="3" s="1"/>
  <c r="AF165" i="3"/>
  <c r="AC18" i="3"/>
  <c r="AD18" i="3"/>
  <c r="AD29" i="3"/>
  <c r="AC29" i="3"/>
  <c r="AF44" i="3"/>
  <c r="AE44" i="3"/>
  <c r="AH44" i="3" s="1"/>
  <c r="AF125" i="3"/>
  <c r="AE125" i="3"/>
  <c r="AH125" i="3" s="1"/>
  <c r="AE50" i="3"/>
  <c r="AH50" i="3" s="1"/>
  <c r="AF50" i="3"/>
  <c r="AG50" i="3"/>
  <c r="AD151" i="3"/>
  <c r="AB57" i="3"/>
  <c r="AC57" i="3"/>
  <c r="AB187" i="3"/>
  <c r="AC187" i="3"/>
  <c r="AG127" i="3"/>
  <c r="AF127" i="3"/>
  <c r="AD214" i="3"/>
  <c r="AE105" i="3"/>
  <c r="AH105" i="3" s="1"/>
  <c r="AD137" i="3"/>
  <c r="AG90" i="3"/>
  <c r="AF182" i="3"/>
  <c r="AD73" i="3"/>
  <c r="AE132" i="3"/>
  <c r="AH132" i="3" s="1"/>
  <c r="AC28" i="3"/>
  <c r="AD28" i="3"/>
  <c r="AF33" i="3"/>
  <c r="AG39" i="3"/>
  <c r="AG49" i="3"/>
  <c r="AE49" i="3"/>
  <c r="AH49" i="3" s="1"/>
  <c r="AG145" i="3"/>
  <c r="AE145" i="3"/>
  <c r="AH145" i="3" s="1"/>
  <c r="AC170" i="3"/>
  <c r="AB170" i="3"/>
  <c r="AE174" i="3"/>
  <c r="AH174" i="3" s="1"/>
  <c r="AG174" i="3"/>
  <c r="AG61" i="3"/>
  <c r="AE61" i="3"/>
  <c r="AH61" i="3" s="1"/>
  <c r="AC99" i="3"/>
  <c r="AD99" i="3"/>
  <c r="AG202" i="3"/>
  <c r="AE202" i="3"/>
  <c r="AH202" i="3" s="1"/>
  <c r="AE45" i="3"/>
  <c r="AH45" i="3" s="1"/>
  <c r="AF45" i="3"/>
  <c r="AG45" i="3"/>
  <c r="AC6" i="3"/>
  <c r="AB6" i="3"/>
  <c r="AD6" i="3"/>
  <c r="AD133" i="3"/>
  <c r="AB133" i="3"/>
  <c r="AC133" i="3"/>
  <c r="AE109" i="3"/>
  <c r="AH109" i="3" s="1"/>
  <c r="AE63" i="3"/>
  <c r="AH63" i="3" s="1"/>
  <c r="AF63" i="3"/>
  <c r="AG63" i="3"/>
  <c r="AD128" i="3"/>
  <c r="AC128" i="3"/>
  <c r="AG109" i="3"/>
  <c r="AE196" i="3"/>
  <c r="AH196" i="3" s="1"/>
  <c r="AB14" i="3"/>
  <c r="AC14" i="3"/>
  <c r="AC47" i="3"/>
  <c r="AD47" i="3"/>
  <c r="AF52" i="3"/>
  <c r="AE52" i="3"/>
  <c r="AH52" i="3" s="1"/>
  <c r="AC116" i="3"/>
  <c r="AB214" i="3"/>
  <c r="AD106" i="3"/>
  <c r="AG44" i="3"/>
  <c r="AF11" i="3"/>
  <c r="AE37" i="3"/>
  <c r="AH37" i="3" s="1"/>
  <c r="AG37" i="3"/>
  <c r="AF37" i="3"/>
  <c r="AG47" i="3"/>
  <c r="AF47" i="3"/>
  <c r="AC86" i="3"/>
  <c r="AD96" i="3"/>
  <c r="AC96" i="3"/>
  <c r="AC134" i="3"/>
  <c r="AB134" i="3"/>
  <c r="AD134" i="3"/>
  <c r="AF172" i="3"/>
  <c r="AE172" i="3"/>
  <c r="AH172" i="3" s="1"/>
  <c r="AE178" i="3"/>
  <c r="AH178" i="3" s="1"/>
  <c r="AC202" i="3"/>
  <c r="AD202" i="3"/>
  <c r="AB202" i="3"/>
  <c r="AC131" i="3"/>
  <c r="AG191" i="3"/>
  <c r="AF191" i="3"/>
  <c r="AF142" i="3"/>
  <c r="AC12" i="3"/>
  <c r="AB12" i="3"/>
  <c r="AD57" i="3"/>
  <c r="AG17" i="3"/>
  <c r="AG100" i="3"/>
  <c r="AE100" i="3"/>
  <c r="AH100" i="3" s="1"/>
  <c r="AF57" i="3"/>
  <c r="AB156" i="3"/>
  <c r="AF26" i="3"/>
  <c r="AG26" i="3"/>
  <c r="AE59" i="3"/>
  <c r="AH59" i="3" s="1"/>
  <c r="AF59" i="3"/>
  <c r="AG75" i="3"/>
  <c r="AF75" i="3"/>
  <c r="AG4" i="3"/>
  <c r="AE4" i="3"/>
  <c r="AH4" i="3" s="1"/>
  <c r="AE23" i="3"/>
  <c r="AH23" i="3" s="1"/>
  <c r="AG23" i="3"/>
  <c r="AF136" i="3"/>
  <c r="AG136" i="3"/>
  <c r="AE136" i="3"/>
  <c r="AH136" i="3" s="1"/>
  <c r="AB146" i="3"/>
  <c r="AC146" i="3"/>
  <c r="AB51" i="3"/>
  <c r="AC51" i="3"/>
  <c r="AF67" i="3"/>
  <c r="AG67" i="3"/>
  <c r="AB18" i="3"/>
  <c r="AF23" i="3"/>
  <c r="AE84" i="3"/>
  <c r="AH84" i="3" s="1"/>
  <c r="AF84" i="3"/>
  <c r="AB56" i="3"/>
  <c r="AF111" i="3"/>
  <c r="AE111" i="3"/>
  <c r="AH111" i="3" s="1"/>
  <c r="AG11" i="3"/>
  <c r="AC104" i="3"/>
  <c r="AF88" i="3"/>
  <c r="AB29" i="3"/>
  <c r="AG57" i="3"/>
  <c r="AG28" i="3"/>
  <c r="AG125" i="3"/>
  <c r="AC156" i="3"/>
  <c r="AE74" i="3"/>
  <c r="AH74" i="3" s="1"/>
  <c r="AB3" i="3"/>
  <c r="AC3" i="3"/>
  <c r="AD3" i="3"/>
  <c r="AG21" i="3"/>
  <c r="AE21" i="3"/>
  <c r="AH21" i="3" s="1"/>
  <c r="AD65" i="3"/>
  <c r="AB65" i="3"/>
  <c r="AE80" i="3"/>
  <c r="AH80" i="3" s="1"/>
  <c r="AG80" i="3"/>
  <c r="AB140" i="3"/>
  <c r="AD140" i="3"/>
  <c r="AE163" i="3"/>
  <c r="AH163" i="3" s="1"/>
  <c r="AG163" i="3"/>
  <c r="AC142" i="3"/>
  <c r="AG74" i="3"/>
  <c r="AC196" i="3"/>
  <c r="AG84" i="3"/>
  <c r="AF202" i="3"/>
  <c r="AF39" i="3"/>
  <c r="AF22" i="3"/>
  <c r="AE147" i="3"/>
  <c r="AH147" i="3" s="1"/>
  <c r="AG201" i="3"/>
  <c r="AG116" i="3"/>
  <c r="AD14" i="3"/>
  <c r="AD8" i="3"/>
  <c r="AB73" i="3"/>
  <c r="AC31" i="3"/>
  <c r="AE65" i="3"/>
  <c r="AH65" i="3" s="1"/>
  <c r="AF65" i="3"/>
  <c r="AC71" i="3"/>
  <c r="AB71" i="3"/>
  <c r="AF76" i="3"/>
  <c r="AE76" i="3"/>
  <c r="AH76" i="3" s="1"/>
  <c r="AB81" i="3"/>
  <c r="AD81" i="3"/>
  <c r="AF118" i="3"/>
  <c r="AE118" i="3"/>
  <c r="AH118" i="3" s="1"/>
  <c r="AG149" i="3"/>
  <c r="AE149" i="3"/>
  <c r="AH149" i="3" s="1"/>
  <c r="AE179" i="3"/>
  <c r="AH179" i="3" s="1"/>
  <c r="AG179" i="3"/>
  <c r="AD179" i="3"/>
  <c r="AC119" i="3"/>
  <c r="AB153" i="3"/>
  <c r="AC162" i="3"/>
  <c r="AG161" i="3"/>
  <c r="AE134" i="3"/>
  <c r="AH134" i="3" s="1"/>
  <c r="AD40" i="3"/>
  <c r="AG192" i="3"/>
  <c r="AE96" i="3"/>
  <c r="AH96" i="3" s="1"/>
  <c r="AB36" i="3"/>
  <c r="AC88" i="3"/>
  <c r="AD194" i="3"/>
  <c r="AE195" i="3"/>
  <c r="AH195" i="3" s="1"/>
  <c r="AG48" i="3"/>
  <c r="AF176" i="3"/>
  <c r="AF81" i="3"/>
  <c r="AG126" i="3"/>
  <c r="AE66" i="3"/>
  <c r="AH66" i="3" s="1"/>
  <c r="AE104" i="3"/>
  <c r="AH104" i="3" s="1"/>
  <c r="AE110" i="3"/>
  <c r="AH110" i="3" s="1"/>
  <c r="AD162" i="3"/>
  <c r="AE181" i="3"/>
  <c r="AH181" i="3" s="1"/>
  <c r="AG195" i="3"/>
  <c r="AF200" i="3"/>
  <c r="AD190" i="3"/>
  <c r="AC124" i="3"/>
  <c r="AG199" i="3"/>
  <c r="AC68" i="3"/>
  <c r="AD34" i="3"/>
  <c r="AG200" i="3"/>
  <c r="AE114" i="3"/>
  <c r="AH114" i="3" s="1"/>
  <c r="AB85" i="3"/>
  <c r="AF181" i="3"/>
  <c r="BK124" i="1"/>
  <c r="BK154" i="1"/>
  <c r="BI124" i="1"/>
  <c r="BG83" i="1"/>
  <c r="BK76" i="1"/>
  <c r="BK186" i="1"/>
  <c r="BI115" i="1"/>
  <c r="BG112" i="1"/>
  <c r="BK83" i="1"/>
  <c r="BK132" i="1"/>
  <c r="BK182" i="1"/>
  <c r="BK140" i="1"/>
  <c r="BK59" i="1"/>
  <c r="BK98" i="1"/>
  <c r="BI132" i="1"/>
  <c r="BG88" i="1"/>
  <c r="BI24" i="1"/>
  <c r="BG35" i="1"/>
  <c r="BG125" i="1"/>
  <c r="BI179" i="1"/>
  <c r="BG24" i="1"/>
  <c r="BG179" i="1"/>
  <c r="BK115" i="1"/>
  <c r="BI140" i="1"/>
  <c r="BI197" i="1"/>
  <c r="BK116" i="1"/>
  <c r="BK120" i="1"/>
  <c r="BI116" i="1"/>
  <c r="BK129" i="1"/>
  <c r="BK168" i="1"/>
  <c r="BI178" i="1"/>
  <c r="BK18" i="1"/>
  <c r="BG178" i="1"/>
  <c r="BI95" i="1"/>
  <c r="BG129" i="1"/>
  <c r="BK35" i="1"/>
  <c r="BG59" i="1"/>
  <c r="BI117" i="1"/>
  <c r="BK119" i="1"/>
  <c r="BI164" i="1"/>
  <c r="BK191" i="1"/>
  <c r="BG95" i="1"/>
  <c r="BG164" i="1"/>
  <c r="BI18" i="1"/>
  <c r="BG174" i="1"/>
  <c r="BK162" i="1"/>
  <c r="BI81" i="1"/>
  <c r="BG94" i="1"/>
  <c r="BI98" i="1"/>
  <c r="BG76" i="1"/>
  <c r="BI162" i="1"/>
  <c r="BG120" i="1"/>
  <c r="BG119" i="1"/>
  <c r="BK197" i="1"/>
  <c r="BK117" i="1"/>
  <c r="BI187" i="1"/>
  <c r="B22" i="4" l="1"/>
</calcChain>
</file>

<file path=xl/sharedStrings.xml><?xml version="1.0" encoding="utf-8"?>
<sst xmlns="http://schemas.openxmlformats.org/spreadsheetml/2006/main" count="8726" uniqueCount="1720">
  <si>
    <t>Reporting. Year</t>
  </si>
  <si>
    <t>Facility. Name</t>
  </si>
  <si>
    <t>City</t>
  </si>
  <si>
    <t>County</t>
  </si>
  <si>
    <t>State</t>
  </si>
  <si>
    <t>Facility. Latitude</t>
  </si>
  <si>
    <t>Facility. Longitude</t>
  </si>
  <si>
    <t>FRS.ID</t>
  </si>
  <si>
    <t>X4.Digit. SIC.Code</t>
  </si>
  <si>
    <t>SIC.Description</t>
  </si>
  <si>
    <t>NAICS</t>
  </si>
  <si>
    <t>NAICS.description</t>
  </si>
  <si>
    <t>IS.Code</t>
  </si>
  <si>
    <t>Industry.Sector.Designation</t>
  </si>
  <si>
    <t>OES.Basis</t>
  </si>
  <si>
    <t>Operating Days of Release</t>
  </si>
  <si>
    <t>Annual Discharge (kg/yr)</t>
  </si>
  <si>
    <t>OES Daily Release (operating days), kg/day</t>
  </si>
  <si>
    <t>Eco: 21 days, Daily Release (kg.day)</t>
  </si>
  <si>
    <t>NPDES Permit Number</t>
  </si>
  <si>
    <t>Watershed Name</t>
  </si>
  <si>
    <t>HUC 12 Code</t>
  </si>
  <si>
    <t>NPDES1</t>
  </si>
  <si>
    <t>NPDES2</t>
  </si>
  <si>
    <t>NPDES3</t>
  </si>
  <si>
    <t>DataYr</t>
  </si>
  <si>
    <t>ReachCode</t>
  </si>
  <si>
    <t>WbName</t>
  </si>
  <si>
    <t>Facility Design Flow</t>
  </si>
  <si>
    <t>Actual Avg Facility Flow</t>
  </si>
  <si>
    <t>Avg Facility Flow</t>
  </si>
  <si>
    <t>From</t>
  </si>
  <si>
    <t>Plant Flow MGD</t>
  </si>
  <si>
    <t>Plant Flow CFS</t>
  </si>
  <si>
    <t>COMID</t>
  </si>
  <si>
    <t>GNIS_ NAME</t>
  </si>
  <si>
    <t>Stream Order</t>
  </si>
  <si>
    <t>QE_MA (CFS)</t>
  </si>
  <si>
    <t>QE_01 (CFS)</t>
  </si>
  <si>
    <t>QE_02</t>
  </si>
  <si>
    <t>QE_03</t>
  </si>
  <si>
    <t>QE_04</t>
  </si>
  <si>
    <t>QE_05</t>
  </si>
  <si>
    <t>QE_06</t>
  </si>
  <si>
    <t>QE_07</t>
  </si>
  <si>
    <t>QE_08</t>
  </si>
  <si>
    <t>QE_09</t>
  </si>
  <si>
    <t>QE_10</t>
  </si>
  <si>
    <t>QE_11</t>
  </si>
  <si>
    <t>QE_12</t>
  </si>
  <si>
    <t>MinMonth</t>
  </si>
  <si>
    <t>calc 30Q5 cfs</t>
  </si>
  <si>
    <t>calc 30Q5 mld</t>
  </si>
  <si>
    <t>calc 7Q10 mld</t>
  </si>
  <si>
    <t>calc AM mld</t>
  </si>
  <si>
    <t>calc HM mld</t>
  </si>
  <si>
    <t>Plant Flow MLD</t>
  </si>
  <si>
    <t>Pick 30Q5 mld</t>
  </si>
  <si>
    <t>Note30Q5</t>
  </si>
  <si>
    <t>PickHMmld</t>
  </si>
  <si>
    <t>NoteHM</t>
  </si>
  <si>
    <t>Pick7Q10 mld</t>
  </si>
  <si>
    <t>Note7Q10</t>
  </si>
  <si>
    <t>NOTES/ RATIONALE</t>
  </si>
  <si>
    <t>FIRMENICH INCORPORATED</t>
  </si>
  <si>
    <t>PLAINSBORO</t>
  </si>
  <si>
    <t>MIDDLESEX</t>
  </si>
  <si>
    <t>NJ</t>
  </si>
  <si>
    <t>Industrial Organic Chemicals, Nec</t>
  </si>
  <si>
    <t xml:space="preserve">Other Basic Inorganic Chemical Manufacturing </t>
  </si>
  <si>
    <t>IS19</t>
  </si>
  <si>
    <t>All Other Basic Inorganic Chemical Manufacturing</t>
  </si>
  <si>
    <t>Processing as a reactant</t>
  </si>
  <si>
    <t>NAICS OES Crosswalk</t>
  </si>
  <si>
    <t>NJ0031445</t>
  </si>
  <si>
    <t>Devils Brook</t>
  </si>
  <si>
    <t>NJG124397</t>
  </si>
  <si>
    <t>02060002000003</t>
  </si>
  <si>
    <t>MILLSTONE RIVER</t>
  </si>
  <si>
    <t>NPDES</t>
  </si>
  <si>
    <t>NA</t>
  </si>
  <si>
    <t>Coastal</t>
  </si>
  <si>
    <t>CHECK</t>
  </si>
  <si>
    <t>AVANTOR PERFORMANCE MATERIALS</t>
  </si>
  <si>
    <t>PHILLIPSBURG</t>
  </si>
  <si>
    <t>WARREN</t>
  </si>
  <si>
    <t>Platemaking Services</t>
  </si>
  <si>
    <t>Support Activities for Printing</t>
  </si>
  <si>
    <t>IS10</t>
  </si>
  <si>
    <t>Printing and Related Support Activities</t>
  </si>
  <si>
    <t>Facility produces specialty and custom laboratory products.</t>
  </si>
  <si>
    <t>NJ0004006</t>
  </si>
  <si>
    <t>Buckhorn Creek-Delaware River</t>
  </si>
  <si>
    <t>NJ0171964</t>
  </si>
  <si>
    <t>02040105000093</t>
  </si>
  <si>
    <t>DELAWARE RIVER</t>
  </si>
  <si>
    <t>Delaware River</t>
  </si>
  <si>
    <t>30Q5 Flow</t>
  </si>
  <si>
    <t>HM Flow</t>
  </si>
  <si>
    <t>7Q10 Flow</t>
  </si>
  <si>
    <t>SHELL CHEMICAL APPALACHIA LLC</t>
  </si>
  <si>
    <t>MONACA</t>
  </si>
  <si>
    <t>BEAVER</t>
  </si>
  <si>
    <t>PA</t>
  </si>
  <si>
    <t>PA0002208</t>
  </si>
  <si>
    <t>Sixmile Run-Ohio River</t>
  </si>
  <si>
    <t>05030101001548</t>
  </si>
  <si>
    <t>OHIO RIVER, POORHOUSE RUN, RACCOON CREEK, RAG RUN, UNNAMED STREAM, UNNAMED TRIB TO OHIO RIVER</t>
  </si>
  <si>
    <t>Poorhouse Run</t>
  </si>
  <si>
    <t>Plant Flow</t>
  </si>
  <si>
    <t>FORMOSA PLASTICS CORPORATION</t>
  </si>
  <si>
    <t>DELAWARE CITY</t>
  </si>
  <si>
    <t>NEW CASTLE</t>
  </si>
  <si>
    <t>DE</t>
  </si>
  <si>
    <t>POTW</t>
  </si>
  <si>
    <t>Facility produces plastic resins and petrochemicals.</t>
  </si>
  <si>
    <t>DE0000612</t>
  </si>
  <si>
    <t>Dragon Creek-Delaware River</t>
  </si>
  <si>
    <t>02040205000476</t>
  </si>
  <si>
    <t>TEKNOR APEX TENNESSEE COMPANY</t>
  </si>
  <si>
    <t>BROWNSVILLE</t>
  </si>
  <si>
    <t>HAYWOOD</t>
  </si>
  <si>
    <t>TN</t>
  </si>
  <si>
    <t>Custom Compound Purchased Resins</t>
  </si>
  <si>
    <t xml:space="preserve">Custom Compounding of Purchased Resins </t>
  </si>
  <si>
    <t>IS32</t>
  </si>
  <si>
    <t>Custom Compounding of Purchased Resin</t>
  </si>
  <si>
    <t>Facility is a plastics manufacturer; assumed processing as a reactant.</t>
  </si>
  <si>
    <t>TN0041939</t>
  </si>
  <si>
    <t>Nixon Creek Upper</t>
  </si>
  <si>
    <t>TNG670222</t>
  </si>
  <si>
    <t>08010205000538</t>
  </si>
  <si>
    <t>FORKED DEER-SOUTH FORK, LITTLE NIXON CREEK</t>
  </si>
  <si>
    <t>Little Nixon Creek</t>
  </si>
  <si>
    <t>MONUMENT CHEMICAL KENTUCKY LLC</t>
  </si>
  <si>
    <t>BRANDENBURG</t>
  </si>
  <si>
    <t>MEADE</t>
  </si>
  <si>
    <t>KY</t>
  </si>
  <si>
    <t>KY0002119</t>
  </si>
  <si>
    <t>Doe Run</t>
  </si>
  <si>
    <t>05140104000524</t>
  </si>
  <si>
    <t>DOE RUN CREEK, OHIO RIVER</t>
  </si>
  <si>
    <t>Ohio River</t>
  </si>
  <si>
    <t>BAKELITE SYNTHETICS</t>
  </si>
  <si>
    <t>LOUISVILLE</t>
  </si>
  <si>
    <t>JEFFERSON</t>
  </si>
  <si>
    <t>KY0001112</t>
  </si>
  <si>
    <t>Mill Creek Cutoff-Ohio River</t>
  </si>
  <si>
    <t>05140101000007</t>
  </si>
  <si>
    <t>OHIO RIVER</t>
  </si>
  <si>
    <t>SABIC INNOVATIVE PLASTICS - MT. VERNON</t>
  </si>
  <si>
    <t>MT. VERNON</t>
  </si>
  <si>
    <t>POSEY</t>
  </si>
  <si>
    <t>IN</t>
  </si>
  <si>
    <t>Plastic resin manufacturer; assumed processing as a reactant.</t>
  </si>
  <si>
    <t>IN0002101</t>
  </si>
  <si>
    <t>Beaverdam Creek-Ohio River</t>
  </si>
  <si>
    <t>INRM00130</t>
  </si>
  <si>
    <t>05140202000333</t>
  </si>
  <si>
    <t>STEPAN CO</t>
  </si>
  <si>
    <t>ELWOOD</t>
  </si>
  <si>
    <t>WILL</t>
  </si>
  <si>
    <t>IL</t>
  </si>
  <si>
    <t xml:space="preserve">The site produces multiple materials including alkoxylates, alpha sulfo methyl esters, amides, amine oxides, esters, sulfosuccinates, sulfacetates, sulfonates, sulfates, blends, phosphate esters, quaternaries, phthalic anhydride, and polyols (https://www.stepan.com/content/stepan-dot-com/en/you-stepan/locations.html). 1,1 DCA is likely used in the manufacturing process. </t>
  </si>
  <si>
    <t>IL0002453</t>
  </si>
  <si>
    <t>Des Plaines River</t>
  </si>
  <si>
    <t>ILG103035</t>
  </si>
  <si>
    <t>07120004000886</t>
  </si>
  <si>
    <t>CEDAR CREEK, CEDAR CREEK; DES PLAINES RIVER</t>
  </si>
  <si>
    <t>Cedar Creek</t>
  </si>
  <si>
    <t>EQUISTAR CHEMICALS, LP - MORRIS PLANT</t>
  </si>
  <si>
    <t>MORRIS</t>
  </si>
  <si>
    <t>GRUNDY</t>
  </si>
  <si>
    <t>Facility produces Ethylene, Propylene, Polyethylene (Low Density and High Density), and Linear Low Density PolyethyleneÂ  used to create a variety of products.</t>
  </si>
  <si>
    <t>IL0002917</t>
  </si>
  <si>
    <t>Walley Run-Aux Sable Creek</t>
  </si>
  <si>
    <t>ILR10I588</t>
  </si>
  <si>
    <t>07120005000248</t>
  </si>
  <si>
    <t>AUX SABLE CREEK, COUNTY DITH TO LOWLAND AREA, ILLINOIS RIVER, ILLINOIS RIVER; AUX SABLE CREEK</t>
  </si>
  <si>
    <t>HB FULLER CO</t>
  </si>
  <si>
    <t>Adhesive/sealant and abrasives manufacturer.</t>
  </si>
  <si>
    <t>IL0079758</t>
  </si>
  <si>
    <t>Bills Run-Illinois River</t>
  </si>
  <si>
    <t>ILR001068</t>
  </si>
  <si>
    <t>07120005000124</t>
  </si>
  <si>
    <t>HOG RUN, ILLINOIS RIVER, ILLINOIS RIVER/HOG RUN</t>
  </si>
  <si>
    <t>Hog Run</t>
  </si>
  <si>
    <t>BAYER CROPSCIENCE KANSAS CITY</t>
  </si>
  <si>
    <t>KANSAS CITY</t>
  </si>
  <si>
    <t>JACKSON</t>
  </si>
  <si>
    <t>MO</t>
  </si>
  <si>
    <t>Agricultural Chemicals, Nec</t>
  </si>
  <si>
    <t>Pesticide and Other Agricultural Chemical Manufacturing</t>
  </si>
  <si>
    <t>IS25</t>
  </si>
  <si>
    <t>Pesticide, Fertilizer, and Other Agricultural Chemical Manufacturing</t>
  </si>
  <si>
    <t>Facility produces agrochemicals.</t>
  </si>
  <si>
    <t>MO0002526</t>
  </si>
  <si>
    <t>Buckeye Creek-Missouri River</t>
  </si>
  <si>
    <t>1.03001E+11</t>
  </si>
  <si>
    <t>MORA23125</t>
  </si>
  <si>
    <t>MOG685016</t>
  </si>
  <si>
    <t>1.03001E+13</t>
  </si>
  <si>
    <t>BLUE RIVER, TRIBUTARY TO BLUE R.</t>
  </si>
  <si>
    <t>Blue River</t>
  </si>
  <si>
    <t>BASF CORPORATION</t>
  </si>
  <si>
    <t>WEST MEMPHIS</t>
  </si>
  <si>
    <t>CRITTENDEN</t>
  </si>
  <si>
    <t>AR</t>
  </si>
  <si>
    <t>AR0037770</t>
  </si>
  <si>
    <t>Loosahatchie Bar-Mississippi River</t>
  </si>
  <si>
    <t>ARR152258</t>
  </si>
  <si>
    <t>08010100000818</t>
  </si>
  <si>
    <t>MISSISSIPPI R</t>
  </si>
  <si>
    <t>Mississippi River</t>
  </si>
  <si>
    <t>ECO SERVICES OPERATIONS HOUSTON</t>
  </si>
  <si>
    <t>HOUSTON</t>
  </si>
  <si>
    <t>HARRIS</t>
  </si>
  <si>
    <t>TX</t>
  </si>
  <si>
    <t>Facility is a chemical manufacturer.</t>
  </si>
  <si>
    <t>TX0007072</t>
  </si>
  <si>
    <t>Lower Sims Bayou</t>
  </si>
  <si>
    <t>1.20401E+11</t>
  </si>
  <si>
    <t>1.20401E+13</t>
  </si>
  <si>
    <t>HOUSTON SHIP CHANNEL/BUFFALO BAYOU TIDAL</t>
  </si>
  <si>
    <t>Brays Bayou</t>
  </si>
  <si>
    <t>MONUMENT CHEMICAL HOUSTON</t>
  </si>
  <si>
    <t>HARRIS COUNTY</t>
  </si>
  <si>
    <t>TX0085979</t>
  </si>
  <si>
    <t>Carpenters Bayou</t>
  </si>
  <si>
    <t>CARPENTERS BAYOU PORTION OF THE HSC TIDAL</t>
  </si>
  <si>
    <t>INVISTA HOUSTON</t>
  </si>
  <si>
    <t>TX0006068</t>
  </si>
  <si>
    <t>TXR05DA04</t>
  </si>
  <si>
    <t>Sims Bayou</t>
  </si>
  <si>
    <t>BRASKEM AMERICA INC - LAPORTE SITE</t>
  </si>
  <si>
    <t>LA PORTE</t>
  </si>
  <si>
    <t>Facility produces plastic products (polypropylene, polyethylene, UTEC).</t>
  </si>
  <si>
    <t>TX0074276</t>
  </si>
  <si>
    <t>Goose Creek-Frontal Galveston Bay</t>
  </si>
  <si>
    <t>SAN JACINTO BAY</t>
  </si>
  <si>
    <t>San Jacinto Bay</t>
  </si>
  <si>
    <t>Manual Lookup</t>
  </si>
  <si>
    <t>Manual Lookup/Plant</t>
  </si>
  <si>
    <t>Manual Lookup/Plant Flow</t>
  </si>
  <si>
    <t>Default to Plant Flow</t>
  </si>
  <si>
    <t>METTON AMERICA LA PORTE PLANT</t>
  </si>
  <si>
    <t>Facility performs plastic fabrication; assumed processing as a reactant.</t>
  </si>
  <si>
    <t>TX0084808</t>
  </si>
  <si>
    <t>TXR05ET30</t>
  </si>
  <si>
    <t>TXG670251</t>
  </si>
  <si>
    <t>TXG670274</t>
  </si>
  <si>
    <t>HOUSTON SHIP CHANNEL/SAN JACINTO RIVER TIDAL</t>
  </si>
  <si>
    <t>Tucker Bayou</t>
  </si>
  <si>
    <t>HANSON PERMANENTE CEMENT</t>
  </si>
  <si>
    <t>CUPERTINO</t>
  </si>
  <si>
    <t>SANTA CLARA</t>
  </si>
  <si>
    <t>CA</t>
  </si>
  <si>
    <t>Fabricated Rubber Products, Nec</t>
  </si>
  <si>
    <t xml:space="preserve">All Other Rubber Product Manufacturing </t>
  </si>
  <si>
    <t>IS36</t>
  </si>
  <si>
    <t>Rubber Product Manufacturing</t>
  </si>
  <si>
    <t>Cement producer; assumed incineration in cement kilns.</t>
  </si>
  <si>
    <t>CA0030210</t>
  </si>
  <si>
    <t>Permanente Creek-Frontal San Francisco Bay Estuaries</t>
  </si>
  <si>
    <t>1.805E+11</t>
  </si>
  <si>
    <t>CAF001168</t>
  </si>
  <si>
    <t>1.805E+13</t>
  </si>
  <si>
    <t>PERMANENTE CREEK</t>
  </si>
  <si>
    <t>Permanente Creek</t>
  </si>
  <si>
    <t>BOEING COMPANY (THE)</t>
  </si>
  <si>
    <t>PORTLAND</t>
  </si>
  <si>
    <t>MULTNOMAH</t>
  </si>
  <si>
    <t>OR</t>
  </si>
  <si>
    <t>Office Machines, Nec</t>
  </si>
  <si>
    <t>Office Supplies (except Paper) Manufacturing</t>
  </si>
  <si>
    <t>IS45</t>
  </si>
  <si>
    <t>Miscellaneous Manufacturing</t>
  </si>
  <si>
    <t>Aircraft parts manufacturer and chemical processor; assumed processing as a reactant.</t>
  </si>
  <si>
    <t>OR0031828</t>
  </si>
  <si>
    <t>Columbia Slough-Frontal Columbia River</t>
  </si>
  <si>
    <t>1.709E+11</t>
  </si>
  <si>
    <t>ORR110120</t>
  </si>
  <si>
    <t>ORR10C261</t>
  </si>
  <si>
    <t>1.709E+13</t>
  </si>
  <si>
    <t>COLUMBIA SLOUGH</t>
  </si>
  <si>
    <t>KODAK PARK DIVISION</t>
  </si>
  <si>
    <t>ROCHESTER</t>
  </si>
  <si>
    <t>MONROE</t>
  </si>
  <si>
    <t>NY</t>
  </si>
  <si>
    <t>Processing Aid</t>
  </si>
  <si>
    <t>Kodak potentially uses 1,2-DCP as a paper sizing agent similar to Solenis which would fall under processing aid.</t>
  </si>
  <si>
    <t>NY0001643</t>
  </si>
  <si>
    <t>Genesee River</t>
  </si>
  <si>
    <t>NYR10L116</t>
  </si>
  <si>
    <t>NYR10L115</t>
  </si>
  <si>
    <t>04130003000001</t>
  </si>
  <si>
    <t>GENESEE R</t>
  </si>
  <si>
    <t>KRATON CHEMICAL, LLC</t>
  </si>
  <si>
    <t>DOVER</t>
  </si>
  <si>
    <t>TUSCARAWAS</t>
  </si>
  <si>
    <t>OH</t>
  </si>
  <si>
    <t>OH0007196</t>
  </si>
  <si>
    <t>Pone Run-Tuscarawas River</t>
  </si>
  <si>
    <t>05040001000298</t>
  </si>
  <si>
    <t>Sugar Creek</t>
  </si>
  <si>
    <t>VICTOR VALLEY WASTE WATER RA</t>
  </si>
  <si>
    <t>VICTORVILLE</t>
  </si>
  <si>
    <t>SAN BERNARDINO</t>
  </si>
  <si>
    <t>Manufacturing Industries, Nec</t>
  </si>
  <si>
    <t xml:space="preserve">All Other Miscellaneous Manufacturing </t>
  </si>
  <si>
    <t>POTW (consistent with 1,1-DCA)</t>
  </si>
  <si>
    <t>CA0102822</t>
  </si>
  <si>
    <t>Burkhardt Lake-Mojave River</t>
  </si>
  <si>
    <t>1.80902E+11</t>
  </si>
  <si>
    <t>CAZ204746</t>
  </si>
  <si>
    <t>CAL102822</t>
  </si>
  <si>
    <t>1.80902E+13</t>
  </si>
  <si>
    <t>MOJAVE RIVER</t>
  </si>
  <si>
    <t>Mojave River</t>
  </si>
  <si>
    <t>Manual Lookup/Plant Flow Default</t>
  </si>
  <si>
    <t>NEVADA CITY WASTEWATER TREATMENT PLANT</t>
  </si>
  <si>
    <t>NEVADA CITY</t>
  </si>
  <si>
    <t>NEVADA</t>
  </si>
  <si>
    <t>CA0079901</t>
  </si>
  <si>
    <t>Little Deer Creek-Deer Creek</t>
  </si>
  <si>
    <t>1.80201E+11</t>
  </si>
  <si>
    <t>1.80201E+13</t>
  </si>
  <si>
    <t>DEER CREEK</t>
  </si>
  <si>
    <t>Deer Creek</t>
  </si>
  <si>
    <t>PARADISE ID WTP, MAGALIA</t>
  </si>
  <si>
    <t>MAGALIA</t>
  </si>
  <si>
    <t>BUTTE</t>
  </si>
  <si>
    <t>CA0083488</t>
  </si>
  <si>
    <t>Little Butte Creek</t>
  </si>
  <si>
    <t>1.80202E+11</t>
  </si>
  <si>
    <t>1.80202E+13</t>
  </si>
  <si>
    <t>MAGALIA RESERVOIR, MAGALIA RESERVOIR/LITTLE BUTTE CREEK</t>
  </si>
  <si>
    <t>RIALTO WASTEWATER TREATMENT PLANT</t>
  </si>
  <si>
    <t>BLOOMINGTON</t>
  </si>
  <si>
    <t>CA0105295</t>
  </si>
  <si>
    <t>East Etiwanda Creek-Santa Ana River</t>
  </si>
  <si>
    <t>1.80702E+11</t>
  </si>
  <si>
    <t>CAL105295</t>
  </si>
  <si>
    <t>SANTA ANA RIVER</t>
  </si>
  <si>
    <t>Flow Lookup Failed</t>
  </si>
  <si>
    <t>STRODES CREEK STP</t>
  </si>
  <si>
    <t>WINCHESTER</t>
  </si>
  <si>
    <t>CLARK</t>
  </si>
  <si>
    <t>STP assumed to be POTW (based on 1,1-DCA mapping)</t>
  </si>
  <si>
    <t>KY0037991</t>
  </si>
  <si>
    <t>Hancock Creek-Strodes Creek</t>
  </si>
  <si>
    <t>KYL037991</t>
  </si>
  <si>
    <t>KYR10G164</t>
  </si>
  <si>
    <t>05100102000082</t>
  </si>
  <si>
    <t>STRODES CREEK, STRODES CRK</t>
  </si>
  <si>
    <t>Strodes Creek</t>
  </si>
  <si>
    <t>NOURYON SURFACE CHEMISTRY LLC</t>
  </si>
  <si>
    <t>GRUNDY COUNTY</t>
  </si>
  <si>
    <t>IL0026069</t>
  </si>
  <si>
    <t>07120005000849</t>
  </si>
  <si>
    <t>AUX SABLE CREEK</t>
  </si>
  <si>
    <t>PARIS STP</t>
  </si>
  <si>
    <t>PARIS</t>
  </si>
  <si>
    <t>BOURBON</t>
  </si>
  <si>
    <t>KY0090654</t>
  </si>
  <si>
    <t>Kennedy Creek-Stoner Creek</t>
  </si>
  <si>
    <t>05100102000062</t>
  </si>
  <si>
    <t>STONER CREEK, STONER CRK</t>
  </si>
  <si>
    <t>Stoner Creek</t>
  </si>
  <si>
    <t>LONDON STP</t>
  </si>
  <si>
    <t>LONDON</t>
  </si>
  <si>
    <t>LAUREL</t>
  </si>
  <si>
    <t>KY0021270</t>
  </si>
  <si>
    <t>Little Laurel River</t>
  </si>
  <si>
    <t>KYL021270</t>
  </si>
  <si>
    <t>05130101001074</t>
  </si>
  <si>
    <t>WHITLEY BR, WHITLEY BRANCH</t>
  </si>
  <si>
    <t>Whitley Branch</t>
  </si>
  <si>
    <t>VALLEY CREEK WASTEWATER TREATMENT PLANT</t>
  </si>
  <si>
    <t>ELIZABETHTOWN</t>
  </si>
  <si>
    <t>HARDIN</t>
  </si>
  <si>
    <t>KY0022039</t>
  </si>
  <si>
    <t>Lower Valley Creek</t>
  </si>
  <si>
    <t>KYL022039</t>
  </si>
  <si>
    <t>KYR10H319</t>
  </si>
  <si>
    <t>05110001000593</t>
  </si>
  <si>
    <t>VALLEY CREEK, VALLEY CRK</t>
  </si>
  <si>
    <t>Valley Creek</t>
  </si>
  <si>
    <t>SI GROUP INC - SOUTH PLANT</t>
  </si>
  <si>
    <t>MORGANTOWN</t>
  </si>
  <si>
    <t>MONONGALIA</t>
  </si>
  <si>
    <t>WV</t>
  </si>
  <si>
    <t>WV0004740</t>
  </si>
  <si>
    <t>Cobun Creek-Monongahela River</t>
  </si>
  <si>
    <t>WV0022047</t>
  </si>
  <si>
    <t>05020003000026</t>
  </si>
  <si>
    <t>MONONGAHELA RIVER</t>
  </si>
  <si>
    <t>Monongahela River</t>
  </si>
  <si>
    <t>EASTMAN CHEMICAL COMPANY</t>
  </si>
  <si>
    <t>KINGSPORT</t>
  </si>
  <si>
    <t>SULLIVAN</t>
  </si>
  <si>
    <t>TN0002640</t>
  </si>
  <si>
    <t>Kendrick Creek-South Fork Holston River</t>
  </si>
  <si>
    <t>TN0073946</t>
  </si>
  <si>
    <t>TNG670430</t>
  </si>
  <si>
    <t>06010102001273</t>
  </si>
  <si>
    <t>HOLSTON-SOUTH FORK (D/S OF WATAUGA), HORSE CREEK, SOUTH FORK HOLSTON RIVER</t>
  </si>
  <si>
    <t>South Fork Holston River</t>
  </si>
  <si>
    <t>OAK POINT PLANT</t>
  </si>
  <si>
    <t>BELLE CHASSE</t>
  </si>
  <si>
    <t>PLAQUEMINES PARISH</t>
  </si>
  <si>
    <t>LA</t>
  </si>
  <si>
    <t>LA0005738</t>
  </si>
  <si>
    <t>Planters Canal</t>
  </si>
  <si>
    <t>LAR05M735</t>
  </si>
  <si>
    <t>LAG670106</t>
  </si>
  <si>
    <t>08090301004464</t>
  </si>
  <si>
    <t>MISSISSIPPI RIVER</t>
  </si>
  <si>
    <t>calc</t>
  </si>
  <si>
    <t>Manual lookup</t>
  </si>
  <si>
    <t>DELAWARE RIVER PLANT</t>
  </si>
  <si>
    <t>BRIDGEPORT</t>
  </si>
  <si>
    <t>GLOUCESTER</t>
  </si>
  <si>
    <t>NJ0005045</t>
  </si>
  <si>
    <t>Raccoon Creek</t>
  </si>
  <si>
    <t>02040202001854</t>
  </si>
  <si>
    <t>DELAWARE RIVER ZONE 4</t>
  </si>
  <si>
    <t>GREEN AMERICA RECYCLING LLC</t>
  </si>
  <si>
    <t>HANNIBAL</t>
  </si>
  <si>
    <t>MARION</t>
  </si>
  <si>
    <t>Recycling facility.</t>
  </si>
  <si>
    <t>MO0111686</t>
  </si>
  <si>
    <t>Fools Creek-Mississippi River</t>
  </si>
  <si>
    <t>MOG490248</t>
  </si>
  <si>
    <t>MORA17339</t>
  </si>
  <si>
    <t>07110004001311</t>
  </si>
  <si>
    <t>MISSISSIPPI RIVER, TRIBUTARY TO FALL CREEK, TRIBUTARY TO MARBLE CREEK, TRIBUTARY TO MISSISSIPPI R.</t>
  </si>
  <si>
    <t>EQUISTAR CHEMICALS LP - LAKE CHARLES POLYMERS SITE</t>
  </si>
  <si>
    <t>WESTLAKE</t>
  </si>
  <si>
    <t>CALCASIEU</t>
  </si>
  <si>
    <t>Facility produces polymers.</t>
  </si>
  <si>
    <t>LA0003689</t>
  </si>
  <si>
    <t>Maple Fork-Bayou D'Inde</t>
  </si>
  <si>
    <t>08080206000583</t>
  </si>
  <si>
    <t>0315</t>
  </si>
  <si>
    <t>Calcasieu River</t>
  </si>
  <si>
    <t>BERCEN CHEMICALS LLC</t>
  </si>
  <si>
    <t>DENHAM SPRINGS</t>
  </si>
  <si>
    <t>LIVINGSTON</t>
  </si>
  <si>
    <t>Explosives</t>
  </si>
  <si>
    <t>Explosives Manufacturing</t>
  </si>
  <si>
    <t>IS31</t>
  </si>
  <si>
    <t>Facility is a specialty chemical manufacturer specializing in alkenyl succinic anhydrides and other chemicals.</t>
  </si>
  <si>
    <t>LA0048704</t>
  </si>
  <si>
    <t>Grays Creek-Amite River</t>
  </si>
  <si>
    <t>LAG420037</t>
  </si>
  <si>
    <t>LAG532279</t>
  </si>
  <si>
    <t>08070202000867</t>
  </si>
  <si>
    <t>DIXON CANAL GRAYS CREEK</t>
  </si>
  <si>
    <t>SYNGENTA CROP PROTECTION, LLC. - ST GABRIEL PLANT</t>
  </si>
  <si>
    <t>SAINT GABRIEL</t>
  </si>
  <si>
    <t>IBERVILLE</t>
  </si>
  <si>
    <t>Agricultural chemical manufacturer; assumed processing as a reactant.</t>
  </si>
  <si>
    <t>LA0005487</t>
  </si>
  <si>
    <t>Bayou Braud</t>
  </si>
  <si>
    <t>LAJ650087</t>
  </si>
  <si>
    <t>08070202002351</t>
  </si>
  <si>
    <t>0402</t>
  </si>
  <si>
    <t>KEESHAN AND BOST CHEMICAL CO., INC.</t>
  </si>
  <si>
    <t>MANVEL</t>
  </si>
  <si>
    <t>BRAZORIA</t>
  </si>
  <si>
    <t>TX0072168</t>
  </si>
  <si>
    <t>Mustang Bayou</t>
  </si>
  <si>
    <t>1.20402E+11</t>
  </si>
  <si>
    <t>1.20402E+13</t>
  </si>
  <si>
    <t>RAILSIDE DITCH; C-I-J DITCH; C-I DI</t>
  </si>
  <si>
    <t>ICL-NORTH AMERICA INC - GALLIPOLIS FERRY PLANT</t>
  </si>
  <si>
    <t>GALLIPOLIS FERRY</t>
  </si>
  <si>
    <t>MASON</t>
  </si>
  <si>
    <t>Manufacturing as a Byproduct</t>
  </si>
  <si>
    <t>WV0002496</t>
  </si>
  <si>
    <t>Long Run-Ohio River</t>
  </si>
  <si>
    <t>05090101001861</t>
  </si>
  <si>
    <t>DDP SPECIALTY ELECTRONIC MATERIALS US LLC</t>
  </si>
  <si>
    <t>DALTON</t>
  </si>
  <si>
    <t>WHITFIELD</t>
  </si>
  <si>
    <t>GA</t>
  </si>
  <si>
    <t>Facility produces basic chemicals and silicon-based and complementary products and services.</t>
  </si>
  <si>
    <t>GA0000426</t>
  </si>
  <si>
    <t>Jobs Creek-Conasauga River</t>
  </si>
  <si>
    <t>GAIS05062</t>
  </si>
  <si>
    <t>03150101000005</t>
  </si>
  <si>
    <t>CONASAUGA RIVER</t>
  </si>
  <si>
    <t>Conasauga River</t>
  </si>
  <si>
    <t>CECOS INTERNATIONAL INC</t>
  </si>
  <si>
    <t>Facility provides waste management services(https://www.epa.gov/hwcorrectiveactioncleanups/hazardous-waste-cleanup-cecos-international-incorporated-niagara-falls).</t>
  </si>
  <si>
    <t>LA0058882</t>
  </si>
  <si>
    <t>Little River</t>
  </si>
  <si>
    <t>08080205000075</t>
  </si>
  <si>
    <t>0317</t>
  </si>
  <si>
    <t>BROWNING FERRIS INDUSTRIES KC</t>
  </si>
  <si>
    <t>LIBERTY</t>
  </si>
  <si>
    <t>CLAY</t>
  </si>
  <si>
    <t>Facility provides waste management services.</t>
  </si>
  <si>
    <t>MO0099503</t>
  </si>
  <si>
    <t>Dry Creek-Missouri River</t>
  </si>
  <si>
    <t>MORA10262</t>
  </si>
  <si>
    <t>MORA01768</t>
  </si>
  <si>
    <t>TRIBUTARY TO COOLEY LAKE, TRIBUTARY TO MISSOURI R.</t>
  </si>
  <si>
    <t>RUSSELL COUNTY REGIONAL STP</t>
  </si>
  <si>
    <t>JAMESTOWN</t>
  </si>
  <si>
    <t>RUSSELL</t>
  </si>
  <si>
    <t>KY0062995</t>
  </si>
  <si>
    <t>Lily Creek-Cumberland River</t>
  </si>
  <si>
    <t>KYL062995</t>
  </si>
  <si>
    <t>05130103010237</t>
  </si>
  <si>
    <t>CUMBERLAND RIVER / LAKE CUMBERLAND</t>
  </si>
  <si>
    <t>CORNING WASTEWATER TREATMENT PLANT</t>
  </si>
  <si>
    <t>CORNING</t>
  </si>
  <si>
    <t>TEHAMA</t>
  </si>
  <si>
    <t>CA0004995</t>
  </si>
  <si>
    <t>Kopta Slough</t>
  </si>
  <si>
    <t>CAZ197711</t>
  </si>
  <si>
    <t>SACRAMENTO RIVER</t>
  </si>
  <si>
    <t>Sacramento River</t>
  </si>
  <si>
    <t>SANTA ROSA WATER - LAGUNA TREATMENT PLANT</t>
  </si>
  <si>
    <t>SANTA ROSA</t>
  </si>
  <si>
    <t>SONOMA</t>
  </si>
  <si>
    <t>CA0022764</t>
  </si>
  <si>
    <t>Upper Laguna De Santa Rosa</t>
  </si>
  <si>
    <t>1.80101E+11</t>
  </si>
  <si>
    <t>CAL022764</t>
  </si>
  <si>
    <t>1.80101E+13</t>
  </si>
  <si>
    <t>LAGUNA DE SANTA ROSA, SANTA ROSA CREEK</t>
  </si>
  <si>
    <t>Santa Rosa Creek</t>
  </si>
  <si>
    <t>CALEXICO WASTE WATER PLANT</t>
  </si>
  <si>
    <t>CALEXICO</t>
  </si>
  <si>
    <t>IMPERIAL</t>
  </si>
  <si>
    <t>CA7000009</t>
  </si>
  <si>
    <t>Upper New River</t>
  </si>
  <si>
    <t>1.81002E+11</t>
  </si>
  <si>
    <t>CA0104418</t>
  </si>
  <si>
    <t>CA0105074</t>
  </si>
  <si>
    <t>1.81002E+13</t>
  </si>
  <si>
    <t>NEW RIVER</t>
  </si>
  <si>
    <t>New River</t>
  </si>
  <si>
    <t>GEORGETOWN STP #1</t>
  </si>
  <si>
    <t>GEORGETOWN</t>
  </si>
  <si>
    <t>SCOTT</t>
  </si>
  <si>
    <t>KY0020150</t>
  </si>
  <si>
    <t>Dry Run-North Elkhorn Creek</t>
  </si>
  <si>
    <t>KYR10P820</t>
  </si>
  <si>
    <t>KYL020150</t>
  </si>
  <si>
    <t>05100205000277</t>
  </si>
  <si>
    <t>NORTH ELKHORN CRK, NORTH FOLK ELKHORN CREEK, NORTH FORK ELKHORN CREEK</t>
  </si>
  <si>
    <t>North Elkhorn Creek</t>
  </si>
  <si>
    <t>VERSAILLES STP</t>
  </si>
  <si>
    <t>VERSAILLES</t>
  </si>
  <si>
    <t>WOODFORD</t>
  </si>
  <si>
    <t>KY0020621</t>
  </si>
  <si>
    <t>Glenns Creek</t>
  </si>
  <si>
    <t>KYL020621</t>
  </si>
  <si>
    <t>05100205000239</t>
  </si>
  <si>
    <t>GLENN?S CREEK, GLENNS CRK</t>
  </si>
  <si>
    <t>ASHLAND WASTEWATER TREATMENT PLANT</t>
  </si>
  <si>
    <t>ASHLAND</t>
  </si>
  <si>
    <t>BOYD</t>
  </si>
  <si>
    <t>KY0022373</t>
  </si>
  <si>
    <t>Solida Creek-Ohio River</t>
  </si>
  <si>
    <t>KYL022373</t>
  </si>
  <si>
    <t>05090103000899</t>
  </si>
  <si>
    <t>OHIO RIVER, UT / OHIO RIVER</t>
  </si>
  <si>
    <t>RADCLIFF STP</t>
  </si>
  <si>
    <t>RADCLIFF</t>
  </si>
  <si>
    <t>KY0022390</t>
  </si>
  <si>
    <t>Lower Mill Creek</t>
  </si>
  <si>
    <t>KYL022390</t>
  </si>
  <si>
    <t>05140102000422</t>
  </si>
  <si>
    <t>UT / MILL CRK, UT TO MILLCREEK</t>
  </si>
  <si>
    <t>HITE CREEK WQTC MSD</t>
  </si>
  <si>
    <t>KY0022420</t>
  </si>
  <si>
    <t>South Fork Harrods Creek</t>
  </si>
  <si>
    <t>KYR10N885</t>
  </si>
  <si>
    <t>KYL022420</t>
  </si>
  <si>
    <t>05140101000441</t>
  </si>
  <si>
    <t>HITE CREAK, HITE CRK</t>
  </si>
  <si>
    <t>Hite Creek</t>
  </si>
  <si>
    <t>FRANKFORT MUNICIPAL STP</t>
  </si>
  <si>
    <t>FRANKFORT</t>
  </si>
  <si>
    <t>FRANKLIN</t>
  </si>
  <si>
    <t>KY0022861</t>
  </si>
  <si>
    <t>Stony Creek-Kentucky River</t>
  </si>
  <si>
    <t>KYR10H657</t>
  </si>
  <si>
    <t>KYL022861</t>
  </si>
  <si>
    <t>05100205000053</t>
  </si>
  <si>
    <t>KENTUCKY RIVER, UT OF PENITENTIARY BRANCH</t>
  </si>
  <si>
    <t>Kentucky River</t>
  </si>
  <si>
    <t>HARRODSBURG WWTP EXPANSION</t>
  </si>
  <si>
    <t>HARRODSBURG</t>
  </si>
  <si>
    <t>MERCER</t>
  </si>
  <si>
    <t>KY0027421</t>
  </si>
  <si>
    <t>Dry Branch-Salt River</t>
  </si>
  <si>
    <t>KYL027421</t>
  </si>
  <si>
    <t>KYR10J957</t>
  </si>
  <si>
    <t>05140102000788</t>
  </si>
  <si>
    <t>TOWN CREEK, TOWN CRK</t>
  </si>
  <si>
    <t>Town Creek</t>
  </si>
  <si>
    <t>DANVILLE STP</t>
  </si>
  <si>
    <t>DANVILLE</t>
  </si>
  <si>
    <t>BOYLE</t>
  </si>
  <si>
    <t>KY0057193</t>
  </si>
  <si>
    <t>Clarks Run</t>
  </si>
  <si>
    <t>KYL057193</t>
  </si>
  <si>
    <t>KYR000857</t>
  </si>
  <si>
    <t>05100205001070</t>
  </si>
  <si>
    <t>CLARKS RUN, CLARKS RUN CREEK</t>
  </si>
  <si>
    <t>DEREK R GUTHRIE WQTC MSD</t>
  </si>
  <si>
    <t>KY0078956</t>
  </si>
  <si>
    <t>Fall Run-Ohio River</t>
  </si>
  <si>
    <t>KYL078956</t>
  </si>
  <si>
    <t>05140101000005</t>
  </si>
  <si>
    <t>FALLON WASTEWATER TREATMENT PLANT</t>
  </si>
  <si>
    <t>FALLON</t>
  </si>
  <si>
    <t>CHURCHILL</t>
  </si>
  <si>
    <t>NV</t>
  </si>
  <si>
    <t>Site Name is WWTP</t>
  </si>
  <si>
    <t>NV0020061</t>
  </si>
  <si>
    <t>South Branch-Carson River</t>
  </si>
  <si>
    <t>1.60502E+11</t>
  </si>
  <si>
    <t>1.60502E+13</t>
  </si>
  <si>
    <t>GROUNDWATER, NA, NEW RIVER DRAIN VIA UNNAMED DITCH</t>
  </si>
  <si>
    <t>Manual Plant Flow</t>
  </si>
  <si>
    <t>Defaulted to Plant Flow</t>
  </si>
  <si>
    <t>RUSSELLVILLE STP</t>
  </si>
  <si>
    <t>RUSSELLVILLE</t>
  </si>
  <si>
    <t>LOGAN</t>
  </si>
  <si>
    <t>KY0020877</t>
  </si>
  <si>
    <t>Headwaters Mud River</t>
  </si>
  <si>
    <t>KYL020877</t>
  </si>
  <si>
    <t>05110003000994</t>
  </si>
  <si>
    <t>TOWN BR, TOWN BRANCH</t>
  </si>
  <si>
    <t>Town Branch</t>
  </si>
  <si>
    <t>CAMPBELLSVILLE STP</t>
  </si>
  <si>
    <t>CAMPBELLSVILLE</t>
  </si>
  <si>
    <t>TAYLOR</t>
  </si>
  <si>
    <t>KY0054437</t>
  </si>
  <si>
    <t>Little Pitman Creek</t>
  </si>
  <si>
    <t>KYL054437</t>
  </si>
  <si>
    <t>05110001002599</t>
  </si>
  <si>
    <t>BUCK HORN CREEK, LITTLE PITMAN CRK</t>
  </si>
  <si>
    <t>Buck Horn Creek</t>
  </si>
  <si>
    <t>ISP CHEMICALS LLC</t>
  </si>
  <si>
    <t>CALVERT CITY</t>
  </si>
  <si>
    <t>MARSHALL</t>
  </si>
  <si>
    <t>KY0003701</t>
  </si>
  <si>
    <t>Lower Cypress Creek</t>
  </si>
  <si>
    <t>06040006000329</t>
  </si>
  <si>
    <t>TENNESSEE RIVER, UT TO CYPRESS CREEK, UT TO TENNESSEE RIVER</t>
  </si>
  <si>
    <t>EQUISTAR CHEMICALS LP TUSCOLA PLANT</t>
  </si>
  <si>
    <t>TUSCOLA</t>
  </si>
  <si>
    <t>DOUGLAS</t>
  </si>
  <si>
    <t>IL0000141</t>
  </si>
  <si>
    <t>Town of Ficklin-Kaskaskia River</t>
  </si>
  <si>
    <t>07140201000696</t>
  </si>
  <si>
    <t>KASKASKIA RIVER, UNNAMED TRIB TO KASKASKIA RIVER</t>
  </si>
  <si>
    <r>
      <t xml:space="preserve">Plant Flow/ </t>
    </r>
    <r>
      <rPr>
        <b/>
        <sz val="11"/>
        <color theme="1"/>
        <rFont val="Aptos Narrow"/>
        <family val="2"/>
        <scheme val="minor"/>
      </rPr>
      <t>NEED REFINEMENT</t>
    </r>
  </si>
  <si>
    <r>
      <t xml:space="preserve">21 day release scenario with </t>
    </r>
    <r>
      <rPr>
        <b/>
        <sz val="11"/>
        <color theme="1"/>
        <rFont val="Aptos Narrow"/>
        <family val="2"/>
        <scheme val="minor"/>
      </rPr>
      <t>plant flow</t>
    </r>
    <r>
      <rPr>
        <sz val="11"/>
        <color theme="1"/>
        <rFont val="Aptos Narrow"/>
        <family val="2"/>
        <scheme val="minor"/>
      </rPr>
      <t xml:space="preserve"> shows eco risk in tributary; tributary flow in NHDPlus shows 6 months = 1 cfs (5 months = 0); reviewed 12DCP DMR effluent monitoring data (available starting 10/20/2020) with reporting starting May 2021 with daily max conc no higher than 5ug/L; Additional info: 30 avg limit = 153ug/L and daily max limit = 230 ug/L; in 2 km, tributary flows into Kaskaskia River with mean annual flows of 133 cfs</t>
    </r>
  </si>
  <si>
    <t>OWENSBORO SPECIALTY POLYMERS INC.</t>
  </si>
  <si>
    <t>OWENSBORO</t>
  </si>
  <si>
    <t>DAVIESS</t>
  </si>
  <si>
    <t>Facility produces PVC and polyvinyl acetate latex emulsions.</t>
  </si>
  <si>
    <t>KY0001953</t>
  </si>
  <si>
    <t>Jackson Creek-Ohio River</t>
  </si>
  <si>
    <t>05140201000239</t>
  </si>
  <si>
    <t>OHIO RIVER, OUTFALL 001</t>
  </si>
  <si>
    <t>Yellow Creek</t>
  </si>
  <si>
    <t>HUNTSMAN PETROCHEMICAL LLC - CONROE PLANT</t>
  </si>
  <si>
    <t>CONROE</t>
  </si>
  <si>
    <t>MONTGOMERY</t>
  </si>
  <si>
    <t>TX0005592</t>
  </si>
  <si>
    <t>Crystal Creek</t>
  </si>
  <si>
    <t>WEST FORK SAN JACINTO RIVER</t>
  </si>
  <si>
    <t>West Fork Crystal Creek</t>
  </si>
  <si>
    <t>GREENUP JOINT SEWER AGENCY</t>
  </si>
  <si>
    <t>WURTLAND</t>
  </si>
  <si>
    <t>GREENUP</t>
  </si>
  <si>
    <t>KY0033553</t>
  </si>
  <si>
    <t>Pond Run-Ohio River</t>
  </si>
  <si>
    <t>05090103000913</t>
  </si>
  <si>
    <t>Uhlens Run</t>
  </si>
  <si>
    <t>GEORGETOWN STP #2</t>
  </si>
  <si>
    <t>KY0082007</t>
  </si>
  <si>
    <t>Boyd Run-North Elkhorn Creek</t>
  </si>
  <si>
    <t>05100205000511</t>
  </si>
  <si>
    <t>LANES RUN</t>
  </si>
  <si>
    <t>Lanes Run</t>
  </si>
  <si>
    <t>MAYSVILLE STP</t>
  </si>
  <si>
    <t>MAYSVILLE</t>
  </si>
  <si>
    <t>KY0020257</t>
  </si>
  <si>
    <t>Lawrence Creek-Ohio River</t>
  </si>
  <si>
    <t>05090201002316</t>
  </si>
  <si>
    <t>AMCOL HEALTH &amp; BEAUTY SOLUTIONS INC</t>
  </si>
  <si>
    <t>LAFAYETTE</t>
  </si>
  <si>
    <t xml:space="preserve">Use of laboratory chemicals </t>
  </si>
  <si>
    <t>Facility is a skin care clinic; assumed to be laboratory use. This also matches 1,1-DCA mapping.</t>
  </si>
  <si>
    <t>LA0108936</t>
  </si>
  <si>
    <t>Francois Coulee-Vermilion River</t>
  </si>
  <si>
    <t>08080103002791</t>
  </si>
  <si>
    <t>VERMILION RIVER</t>
  </si>
  <si>
    <t>Francois Coulee</t>
  </si>
  <si>
    <t>SHAW INDUSTRIES GROUP INC PLANT 8S</t>
  </si>
  <si>
    <t>COLUMBIA</t>
  </si>
  <si>
    <t>RICHLAND</t>
  </si>
  <si>
    <t>SC</t>
  </si>
  <si>
    <t>Commercial flooring product manufacturer; assumed processing as a reactant.</t>
  </si>
  <si>
    <t>SC0003557</t>
  </si>
  <si>
    <t>Outlet Saluda River</t>
  </si>
  <si>
    <t>03050109000636</t>
  </si>
  <si>
    <t>KINLEY CREEK, SALUDA RIVER</t>
  </si>
  <si>
    <t>Kinley Creek</t>
  </si>
  <si>
    <t>QUALAWASH HOLDINGS LLC - QUALA - GEISMAR TERMINAL 260</t>
  </si>
  <si>
    <t>GEISMAR</t>
  </si>
  <si>
    <t>ASCENSION</t>
  </si>
  <si>
    <t>Not mapped to OES</t>
  </si>
  <si>
    <t>Unknown; per "terminal 260" in facility name, this may be "Distribution in Commerce".</t>
  </si>
  <si>
    <t>LA0098191</t>
  </si>
  <si>
    <t>Grand Goudine Bayou-New River</t>
  </si>
  <si>
    <t>08070204000034</t>
  </si>
  <si>
    <t>MILLIKEN &amp; COMPANY/MAGNOLIA PLANT</t>
  </si>
  <si>
    <t>BLACKSBURG</t>
  </si>
  <si>
    <t>CHEROKEE</t>
  </si>
  <si>
    <t>Finishing Plants, Cotton</t>
  </si>
  <si>
    <t xml:space="preserve">Textile and Fabric Finishing Mills </t>
  </si>
  <si>
    <t>IS7</t>
  </si>
  <si>
    <t>Textiles, apparel, and leather manufacturing</t>
  </si>
  <si>
    <t>Facility produces textile, chemical, and floor covering products; assumed processing as a reactant.</t>
  </si>
  <si>
    <t>SC0003182</t>
  </si>
  <si>
    <t>Outlet Buffalo Creek</t>
  </si>
  <si>
    <t>03050105000056</t>
  </si>
  <si>
    <t>BROAD RIVER</t>
  </si>
  <si>
    <t>Buffalo Creek</t>
  </si>
  <si>
    <t>CHRIN BROTHERS INC</t>
  </si>
  <si>
    <t>EASTON</t>
  </si>
  <si>
    <t>NORTHAMPTON</t>
  </si>
  <si>
    <t>Facility provides waste management services(https://www.chrin.org/).</t>
  </si>
  <si>
    <t>PA0063142</t>
  </si>
  <si>
    <t>Lower Bushkill Creek</t>
  </si>
  <si>
    <t>02040106000001</t>
  </si>
  <si>
    <t>UNNAMED TRIB OF LEHIGH RIVER, UNT OF LEHIGH RIVER</t>
  </si>
  <si>
    <t>Lehigh River</t>
  </si>
  <si>
    <t>DISCOVERY BAY WWTP</t>
  </si>
  <si>
    <t>DISCOVERY BAY</t>
  </si>
  <si>
    <t>CONTRA COSTA</t>
  </si>
  <si>
    <t>CA0078590</t>
  </si>
  <si>
    <t>Lower Kellogg Creek</t>
  </si>
  <si>
    <t>1.804E+11</t>
  </si>
  <si>
    <t>1.804E+13</t>
  </si>
  <si>
    <t>OLD RIVER</t>
  </si>
  <si>
    <t>Old River</t>
  </si>
  <si>
    <t>GLASGOW STP</t>
  </si>
  <si>
    <t>GLASGOW</t>
  </si>
  <si>
    <t>BARREN</t>
  </si>
  <si>
    <t>KY0021164</t>
  </si>
  <si>
    <t>South Fork Beaver Creek-Beaver Creek</t>
  </si>
  <si>
    <t>05110002001123</t>
  </si>
  <si>
    <t>HUGGINS BR / SOUTH FORK/ BEAVER CRK, HUGGINS BRANCH, SOUTH FORK BEAVER CREEK</t>
  </si>
  <si>
    <t>Huggins Branch</t>
  </si>
  <si>
    <t>CROCKETT COGEN PROJECT</t>
  </si>
  <si>
    <t>CROCKETT</t>
  </si>
  <si>
    <t>Facility is a natural-gas fired combustion gas turbine; no OES to map to.</t>
  </si>
  <si>
    <t>CA0029904</t>
  </si>
  <si>
    <t>Arroyo del Hambre-Frontal Suisun Bay Estuaries</t>
  </si>
  <si>
    <t>CARQUINEZ STRAIT</t>
  </si>
  <si>
    <t>NILAND SD WWTP</t>
  </si>
  <si>
    <t>NILAND</t>
  </si>
  <si>
    <t>CA0104451</t>
  </si>
  <si>
    <t>Town of Niland-Frontal Salton Sea</t>
  </si>
  <si>
    <t xml:space="preserve"> R  DRAIN TO SALTON SEA, R DRAIN</t>
  </si>
  <si>
    <t>FOREST LAWN LANDFILL</t>
  </si>
  <si>
    <t>THREE OAKS</t>
  </si>
  <si>
    <t>BERRIEN</t>
  </si>
  <si>
    <t>MI</t>
  </si>
  <si>
    <t>Facility is a landfill per the facility name.</t>
  </si>
  <si>
    <t>MI0048631</t>
  </si>
  <si>
    <t>South Branch Galien River</t>
  </si>
  <si>
    <t>04040001000153</t>
  </si>
  <si>
    <t>SOUTH BRANCH GALIEN RIVER, SOUTH BRANCH OF THE GALIEN RIVER</t>
  </si>
  <si>
    <t>BENTON STP</t>
  </si>
  <si>
    <t>BENTON</t>
  </si>
  <si>
    <t>KY0021172</t>
  </si>
  <si>
    <t>Watch Creek-Clarks River</t>
  </si>
  <si>
    <t>06040006000045</t>
  </si>
  <si>
    <t>CLARKS RIVER / EAST FORK, DITCH TO UT TO CLARKS RIVER</t>
  </si>
  <si>
    <t>Clarks River</t>
  </si>
  <si>
    <t>MADISONVILLE STP WEST SIDE</t>
  </si>
  <si>
    <t>MADISONVILLE</t>
  </si>
  <si>
    <t>HOPKINS</t>
  </si>
  <si>
    <t>KY0098043</t>
  </si>
  <si>
    <t>Greasy Creek-Clear Creek</t>
  </si>
  <si>
    <t>05140205000228</t>
  </si>
  <si>
    <t>GREASY CREEK, GREASY CRK</t>
  </si>
  <si>
    <t>Greasy Creek</t>
  </si>
  <si>
    <t>CALIPATRIA WWTP</t>
  </si>
  <si>
    <t>CALIPATRIA</t>
  </si>
  <si>
    <t>CA0105015</t>
  </si>
  <si>
    <t>Town of Calipatria-Alamo River</t>
  </si>
  <si>
    <t xml:space="preserve"> G  DRAIN, G DRAIN</t>
  </si>
  <si>
    <t>KY STATE REFORMATORY</t>
  </si>
  <si>
    <t>LA GRANGE</t>
  </si>
  <si>
    <t>OLDHAM</t>
  </si>
  <si>
    <t>Individual and Family Services</t>
  </si>
  <si>
    <t xml:space="preserve">Parole Offices and Probation Offices </t>
  </si>
  <si>
    <t>IS47</t>
  </si>
  <si>
    <t>Services</t>
  </si>
  <si>
    <t>KY0040126</t>
  </si>
  <si>
    <t>Brush Creek-Harrods Creek</t>
  </si>
  <si>
    <t>05140101000459</t>
  </si>
  <si>
    <t>NORTH FORK / CEDAR CRK, NORTH FORK OF CEDAR CREEK</t>
  </si>
  <si>
    <t>North Fork Cedar Creek</t>
  </si>
  <si>
    <t>EL CENTRO GENERATING STATION</t>
  </si>
  <si>
    <t>EL CENTRO</t>
  </si>
  <si>
    <t>Fish Hatcheries and Preserves</t>
  </si>
  <si>
    <t xml:space="preserve">Finfish Farming and Fish Hatcheries </t>
  </si>
  <si>
    <t>IS1</t>
  </si>
  <si>
    <t>Agriculture, Forestry, Fishing and Hunting</t>
  </si>
  <si>
    <t>No OES for power generating stations.</t>
  </si>
  <si>
    <t>CA7000004</t>
  </si>
  <si>
    <t>Town of El Centro</t>
  </si>
  <si>
    <t>CENTRAL MAIN DRAIN NO. 5, CENTRAL MAIN DRAIN NO.5</t>
  </si>
  <si>
    <t>AUBURN WWTP</t>
  </si>
  <si>
    <t>AUBURN</t>
  </si>
  <si>
    <t>KY0021202</t>
  </si>
  <si>
    <t>Clear Fork Creek</t>
  </si>
  <si>
    <t>05110002001791</t>
  </si>
  <si>
    <t>BLACK LICK CREEK, BLACKLICK CRK</t>
  </si>
  <si>
    <t>Black Lick Creek</t>
  </si>
  <si>
    <t>FLEMINGSBURG STP</t>
  </si>
  <si>
    <t>FLEMINGSBURG</t>
  </si>
  <si>
    <t>FLEMING</t>
  </si>
  <si>
    <t>KY0021229</t>
  </si>
  <si>
    <t>Allison Creek-Fleming Creek</t>
  </si>
  <si>
    <t>05100101000962</t>
  </si>
  <si>
    <t>GOLDEN NUGGET</t>
  </si>
  <si>
    <t>LAS VEGAS</t>
  </si>
  <si>
    <t>Communication Services, Nec</t>
  </si>
  <si>
    <t xml:space="preserve">All Other Telecommunications </t>
  </si>
  <si>
    <t>NAICS/SIC Not Provided</t>
  </si>
  <si>
    <t>Facility is a hotel in Las Vegas; no OES to map to.</t>
  </si>
  <si>
    <t>NV0022993</t>
  </si>
  <si>
    <t>City of Las Vegas-Las Vegas Wash</t>
  </si>
  <si>
    <t>1.501E+11</t>
  </si>
  <si>
    <t>Permit Lookup Failed</t>
  </si>
  <si>
    <t xml:space="preserve">Effluent Conc Data </t>
  </si>
  <si>
    <t>USE effluent monitoring value (1 ug/L = Annual max for 001: External Outfall)</t>
  </si>
  <si>
    <t>VENETIAN HOTEL AND CASINO</t>
  </si>
  <si>
    <t>CLARK COUNTY</t>
  </si>
  <si>
    <t>Based on 1,1-DCA mapping and reasoning "Discharge of non-contact cooling water from facility, and general discharge".</t>
  </si>
  <si>
    <t>NV0022888</t>
  </si>
  <si>
    <t>1.501E+13</t>
  </si>
  <si>
    <t>LAS VEGAS WASH VIA CLARK COUNTY STORM DRAIN SYSTEM</t>
  </si>
  <si>
    <t>Flamingo Wash</t>
  </si>
  <si>
    <t>SAND ISLAND WASTE WATER TREATMENT PLANT</t>
  </si>
  <si>
    <t>HONOLULU</t>
  </si>
  <si>
    <t>HONOLULU COUNTY</t>
  </si>
  <si>
    <t>HI</t>
  </si>
  <si>
    <t>HI0020117</t>
  </si>
  <si>
    <t>Waolani Stream</t>
  </si>
  <si>
    <t>2.006E+11</t>
  </si>
  <si>
    <t>2.006E+13</t>
  </si>
  <si>
    <t>PACIFIC OCEAN</t>
  </si>
  <si>
    <t>PADUCAH/MCCRACKEN COUNTY JSA - REIDLAND</t>
  </si>
  <si>
    <t>REIDLAND</t>
  </si>
  <si>
    <t>MCCRACKEN</t>
  </si>
  <si>
    <t>KY0025810</t>
  </si>
  <si>
    <t>White Oak Creek-Tennessee River</t>
  </si>
  <si>
    <t>06040006000343</t>
  </si>
  <si>
    <t>TENNESSEE RIVER</t>
  </si>
  <si>
    <t>Garrison Creek</t>
  </si>
  <si>
    <t>PIKEVILLE WWTP</t>
  </si>
  <si>
    <t>PIKEVILLE</t>
  </si>
  <si>
    <t>PIKE</t>
  </si>
  <si>
    <t>KY0025291</t>
  </si>
  <si>
    <t>Island Creek-Levisa Fork</t>
  </si>
  <si>
    <t>05070203000244</t>
  </si>
  <si>
    <t>LEVISA FORK / BIG SANDY RIVER, LEVISA FORK OF BIG SANDY RIVER</t>
  </si>
  <si>
    <t>Levisa Fork</t>
  </si>
  <si>
    <t>IRVINE STP</t>
  </si>
  <si>
    <t>IRVINE</t>
  </si>
  <si>
    <t>ESTILL</t>
  </si>
  <si>
    <t>Civic and Social Associations</t>
  </si>
  <si>
    <t xml:space="preserve">American Indian and Alaska Native Tribal Governments </t>
  </si>
  <si>
    <t>KY0025909</t>
  </si>
  <si>
    <t>Calloway Creek-Kentucky River</t>
  </si>
  <si>
    <t>05100204000012</t>
  </si>
  <si>
    <t>KENTUCKY RIVER</t>
  </si>
  <si>
    <t>WILLIAMSBURG STP</t>
  </si>
  <si>
    <t>WILLIAMSBURG</t>
  </si>
  <si>
    <t>WHITLEY</t>
  </si>
  <si>
    <t>KY0028347</t>
  </si>
  <si>
    <t>Youngs Creek-Cumberland River</t>
  </si>
  <si>
    <t>05130101000083</t>
  </si>
  <si>
    <t>CUMBERLAND RIVER</t>
  </si>
  <si>
    <t>Cumberland River</t>
  </si>
  <si>
    <t>KAHALA HOTEL &amp; RESORT</t>
  </si>
  <si>
    <t>Hotel and resort; no OES to map to.</t>
  </si>
  <si>
    <t>HI0021890</t>
  </si>
  <si>
    <t>Waialae Nui Gulch</t>
  </si>
  <si>
    <t>MAUNALUA BAY</t>
  </si>
  <si>
    <t>USE effluent monitoring values (2 ug/L = maximum)</t>
  </si>
  <si>
    <t>ALOUN KAUAI FARMING LLC</t>
  </si>
  <si>
    <t>KEKAHA</t>
  </si>
  <si>
    <t>KAUAI</t>
  </si>
  <si>
    <t>Facility is a farm growing fresh produce for sale; no OES to map to.</t>
  </si>
  <si>
    <t>HI0021654</t>
  </si>
  <si>
    <t>Waieli Draw</t>
  </si>
  <si>
    <t>2.007E+11</t>
  </si>
  <si>
    <t>2.007E+13</t>
  </si>
  <si>
    <t>NALCO PRODUCTION LLC - GARYVILLE FACILITY</t>
  </si>
  <si>
    <t>GARYVILLE</t>
  </si>
  <si>
    <t>ST. JOHN PARISH</t>
  </si>
  <si>
    <t>LA0038890</t>
  </si>
  <si>
    <t>Hope Canal-Pipeline Canal</t>
  </si>
  <si>
    <t>08070204000715</t>
  </si>
  <si>
    <t>CHEMOURS-CHAMBERS WORKS</t>
  </si>
  <si>
    <t>PENNS GROVE</t>
  </si>
  <si>
    <t>SALEM</t>
  </si>
  <si>
    <t>NJ0005100</t>
  </si>
  <si>
    <t>Salem Canal-Whooping John Creek</t>
  </si>
  <si>
    <t>02040206002333</t>
  </si>
  <si>
    <t>SASOL CHEM USA LLC/OIL CITY</t>
  </si>
  <si>
    <t>OIL CITY</t>
  </si>
  <si>
    <t>VENANGO</t>
  </si>
  <si>
    <t>Chemical manufacturer; assumed processing as a reactant.</t>
  </si>
  <si>
    <t>PA0103381</t>
  </si>
  <si>
    <t>Oil Creek-Allegheny River</t>
  </si>
  <si>
    <t>05010003001287</t>
  </si>
  <si>
    <t>OIL CREEK, UNNAMED STREAM</t>
  </si>
  <si>
    <t>Oil Creek</t>
  </si>
  <si>
    <t>MARYLAND VILLAS APARTMENT COMPLEX</t>
  </si>
  <si>
    <t>Apartment complex; no OES to map to.</t>
  </si>
  <si>
    <t>NV0023043</t>
  </si>
  <si>
    <t>LOMPOC WASTEWATER PLANT</t>
  </si>
  <si>
    <t>LOMPOC</t>
  </si>
  <si>
    <t>SANTA BARBARA</t>
  </si>
  <si>
    <t>CA0048127</t>
  </si>
  <si>
    <t>San Miguelito Creek-Santa Ynez River</t>
  </si>
  <si>
    <t>1.806E+11</t>
  </si>
  <si>
    <t>1.806E+13</t>
  </si>
  <si>
    <t>SAN MIGUELITO CREEK</t>
  </si>
  <si>
    <t>Santa Ynez River</t>
  </si>
  <si>
    <t>COLUMBIA/ADAIR COUNTY STP</t>
  </si>
  <si>
    <t>ADAIR</t>
  </si>
  <si>
    <t>KY0024317</t>
  </si>
  <si>
    <t>Butler Branch-Russell Creek</t>
  </si>
  <si>
    <t>05110001000213</t>
  </si>
  <si>
    <t>RUSSELL CREEK, RUSSELL CRK</t>
  </si>
  <si>
    <t>Russell Creek</t>
  </si>
  <si>
    <t>CLUB CAL NEVA</t>
  </si>
  <si>
    <t>RENO</t>
  </si>
  <si>
    <t>WASHOE COUNTY</t>
  </si>
  <si>
    <t>Facility is a casino; no OES to map to.</t>
  </si>
  <si>
    <t>NV0021067</t>
  </si>
  <si>
    <t>Peavine Creek-Truckee River</t>
  </si>
  <si>
    <t>1.60501E+11</t>
  </si>
  <si>
    <t>1.60501E+13</t>
  </si>
  <si>
    <t>TRUCKEE RIVER VIA CITY OF RENO STORM DRAIN SYSTEM</t>
  </si>
  <si>
    <t>USE effluent monitoring value (11.3 ug/L = Daily max for 01A: External Outfall)</t>
  </si>
  <si>
    <t>JERRY L RILEY STP</t>
  </si>
  <si>
    <t>BARDSTOWN</t>
  </si>
  <si>
    <t>NELSON</t>
  </si>
  <si>
    <t>KY0104027</t>
  </si>
  <si>
    <t>Buffalo Creek-Beech Fork</t>
  </si>
  <si>
    <t>05140103000201</t>
  </si>
  <si>
    <t>BEECH FORK RIVER</t>
  </si>
  <si>
    <t>Beech Fork</t>
  </si>
  <si>
    <t>RICHMOND SILVER CREEK STP</t>
  </si>
  <si>
    <t>BEREA</t>
  </si>
  <si>
    <t>MADISON</t>
  </si>
  <si>
    <t>KY0103357</t>
  </si>
  <si>
    <t>Ballard Branch-Silver Creek</t>
  </si>
  <si>
    <t>05100205000153</t>
  </si>
  <si>
    <t>SILVER CRK</t>
  </si>
  <si>
    <t>Silver Creek</t>
  </si>
  <si>
    <t>GUTHRIE STP</t>
  </si>
  <si>
    <t>GUTHRIE</t>
  </si>
  <si>
    <t>TODD</t>
  </si>
  <si>
    <t>KY0063649</t>
  </si>
  <si>
    <t>Spring Creek</t>
  </si>
  <si>
    <t>05130206000361</t>
  </si>
  <si>
    <t>UT / SPRING CRK, UT TO SPRING CREEK</t>
  </si>
  <si>
    <t>BURKESVILLE WWTP</t>
  </si>
  <si>
    <t>BURKESVILLE</t>
  </si>
  <si>
    <t>CUMBERLAND</t>
  </si>
  <si>
    <t>KY0036854</t>
  </si>
  <si>
    <t>Big Renox Creek-Cumberland River</t>
  </si>
  <si>
    <t>05130103000018</t>
  </si>
  <si>
    <t>RED RIVER WWTP</t>
  </si>
  <si>
    <t>STANTON</t>
  </si>
  <si>
    <t>POWELL</t>
  </si>
  <si>
    <t>KY0034428</t>
  </si>
  <si>
    <t>Black Creek-Red River</t>
  </si>
  <si>
    <t>05100204000462</t>
  </si>
  <si>
    <t>JUDY CREEK, RED RIVER</t>
  </si>
  <si>
    <t>Judy Creek</t>
  </si>
  <si>
    <t>EDDYVILLE STP</t>
  </si>
  <si>
    <t>EDDYVILLE</t>
  </si>
  <si>
    <t>LYON</t>
  </si>
  <si>
    <t>KY0027979</t>
  </si>
  <si>
    <t>McNabb Creek-Cumberland River</t>
  </si>
  <si>
    <t>05130205000794</t>
  </si>
  <si>
    <t>LAKE BARKLEY / CUMBERLAND RIVER</t>
  </si>
  <si>
    <t>Hammond Creek</t>
  </si>
  <si>
    <t>KENTUCKY AMERICAN WATER CO - NORTHERN STP</t>
  </si>
  <si>
    <t>OWENTON</t>
  </si>
  <si>
    <t>OWEN</t>
  </si>
  <si>
    <t>KY0028312</t>
  </si>
  <si>
    <t>Stevens Creek</t>
  </si>
  <si>
    <t>05100205000633</t>
  </si>
  <si>
    <t>STEVENS CRK, UT OF STEVENS CREEK</t>
  </si>
  <si>
    <t>MANCHESTER STP</t>
  </si>
  <si>
    <t>MANCHESTER</t>
  </si>
  <si>
    <t>KY0029122</t>
  </si>
  <si>
    <t>Lower Little Goose Creek-Goose Creek</t>
  </si>
  <si>
    <t>05100203000072</t>
  </si>
  <si>
    <t>GOOSE CREEK, GOOSE CRK</t>
  </si>
  <si>
    <t>Goose Creek</t>
  </si>
  <si>
    <t>PORTOLA WWTP</t>
  </si>
  <si>
    <t>PORTOLA</t>
  </si>
  <si>
    <t>PLUMAS</t>
  </si>
  <si>
    <t>CA0077844</t>
  </si>
  <si>
    <t>Humbug Creek-Middle Fork Feather River</t>
  </si>
  <si>
    <t>MIDDLE FORK FEATHER RIVER</t>
  </si>
  <si>
    <t>Middle Fork Feather River</t>
  </si>
  <si>
    <t>LOLETA WWTF</t>
  </si>
  <si>
    <t>LOLETA</t>
  </si>
  <si>
    <t>HUMBOLDT</t>
  </si>
  <si>
    <t>City of Loleta WWT</t>
  </si>
  <si>
    <t>CA0023671</t>
  </si>
  <si>
    <t>Strongs Creek-Eel River</t>
  </si>
  <si>
    <t>EEL RIVER, WETLAND TRIBUTARY TO EEL RIVER</t>
  </si>
  <si>
    <t>Hawk Slough</t>
  </si>
  <si>
    <t>WAILUA WASTEWATER TREATMENT PLANT</t>
  </si>
  <si>
    <t>KAPAA</t>
  </si>
  <si>
    <t>HI0020257</t>
  </si>
  <si>
    <t>Kapaa Stream</t>
  </si>
  <si>
    <t>PACIFIC OCEANOFFSHORE WAILUA</t>
  </si>
  <si>
    <t>JACKSON WWTP</t>
  </si>
  <si>
    <t>AMADOR</t>
  </si>
  <si>
    <t>CA0079391</t>
  </si>
  <si>
    <t>Middle Jackson Creek</t>
  </si>
  <si>
    <t>JACKSON CREEK</t>
  </si>
  <si>
    <t>LARIMER ENERGY FACILITY</t>
  </si>
  <si>
    <t>FORT COLLINS</t>
  </si>
  <si>
    <t>LARIMER</t>
  </si>
  <si>
    <t>CO</t>
  </si>
  <si>
    <t>Solar energy project; no OES to map to.</t>
  </si>
  <si>
    <t>CO0049056</t>
  </si>
  <si>
    <t>Fossil Creek-Reservoir-Cache La Poudre River</t>
  </si>
  <si>
    <t>1.019E+11</t>
  </si>
  <si>
    <t>USE effluent monitoring values (0.7 ug/L = Daily max for 001: External Outfall)</t>
  </si>
  <si>
    <t>CITY OF SAFFORD - GILA RESOURCES WRP</t>
  </si>
  <si>
    <t>SAFFORD</t>
  </si>
  <si>
    <t>GRAHAM</t>
  </si>
  <si>
    <t>AZ</t>
  </si>
  <si>
    <t>AZ0024911</t>
  </si>
  <si>
    <t>Peterson Wash-Gila River</t>
  </si>
  <si>
    <t>1.504E+11</t>
  </si>
  <si>
    <t>1.50501E+13</t>
  </si>
  <si>
    <t>COUNTRY LIFE MH &amp; RV PARK</t>
  </si>
  <si>
    <t>RV park; no OES to map to.</t>
  </si>
  <si>
    <t>CA0104264</t>
  </si>
  <si>
    <t>ALDER DRAIN</t>
  </si>
  <si>
    <t>DATE GARDENS MOBILE HOME PARK</t>
  </si>
  <si>
    <t>Mobile home complex; no OES to map to.</t>
  </si>
  <si>
    <t>CA0104841</t>
  </si>
  <si>
    <t>RICE DRAIN NO. 3, RICE DRAIN NO.3</t>
  </si>
  <si>
    <t>SOLVAY SOLEXIS INC</t>
  </si>
  <si>
    <t>THOROFARE</t>
  </si>
  <si>
    <t>NJ0005185</t>
  </si>
  <si>
    <t>Woodbury Creek-Delaware River</t>
  </si>
  <si>
    <t>02040202001763</t>
  </si>
  <si>
    <t>DELAWARE RIVER (ZONE 4)</t>
  </si>
  <si>
    <t>HAWAII COUNTY HILO WWTP</t>
  </si>
  <si>
    <t>HILO</t>
  </si>
  <si>
    <t>HAWAII</t>
  </si>
  <si>
    <t>HI0021377</t>
  </si>
  <si>
    <t>Waiakea Stream</t>
  </si>
  <si>
    <t>2.001E+11</t>
  </si>
  <si>
    <t>2.001E+13</t>
  </si>
  <si>
    <t>HILO BAY</t>
  </si>
  <si>
    <t>SANTA CRUZ WASTEWATER TREATMENT PLANT</t>
  </si>
  <si>
    <t>SANTA CRUZ</t>
  </si>
  <si>
    <t>CA0048194</t>
  </si>
  <si>
    <t>Monterey Bay</t>
  </si>
  <si>
    <t>PACIFIC OCEAN, PACIFIC OCEAN (MONTEREY BAY)</t>
  </si>
  <si>
    <t>CARROLLTON REGIONAL WWTP</t>
  </si>
  <si>
    <t>CARROLLTON</t>
  </si>
  <si>
    <t>CARROLL</t>
  </si>
  <si>
    <t>KY0104931</t>
  </si>
  <si>
    <t>Whites Run-Kentucky River</t>
  </si>
  <si>
    <t>05100205000002</t>
  </si>
  <si>
    <t>CAESAR'S PALACE (257)</t>
  </si>
  <si>
    <t>NV0023191</t>
  </si>
  <si>
    <t>Tropicana Wash</t>
  </si>
  <si>
    <t>FLAMINGO WASH</t>
  </si>
  <si>
    <t>NORTHERN MADISON COUNTY SANITATION DISTRICT</t>
  </si>
  <si>
    <t>RICHMOND</t>
  </si>
  <si>
    <t>KY0105376</t>
  </si>
  <si>
    <t>Marble Creek-Kentucky River</t>
  </si>
  <si>
    <t>05100205000171</t>
  </si>
  <si>
    <t>KENTUCKY RIVER, KENTUCKY RV</t>
  </si>
  <si>
    <t>VOPAK TERMINAL LONG BEACH INC</t>
  </si>
  <si>
    <t>SAN PEDRO</t>
  </si>
  <si>
    <t>LOS ANGELES</t>
  </si>
  <si>
    <t>Chemicals and Allied Products, Nec</t>
  </si>
  <si>
    <t xml:space="preserve">Wholesale Trade Agents and Brokers </t>
  </si>
  <si>
    <t>IS46</t>
  </si>
  <si>
    <t>Wholesale and Retail Trade</t>
  </si>
  <si>
    <t>Repackaging</t>
  </si>
  <si>
    <t>Vopak is a storage and distribution company</t>
  </si>
  <si>
    <t>CA0064165</t>
  </si>
  <si>
    <t>Long Beach Harbor</t>
  </si>
  <si>
    <t>1.80701E+11</t>
  </si>
  <si>
    <t>1.80701E+13</t>
  </si>
  <si>
    <t>CERRITOS CHANNEL, CERRITOS CHANNEL WITHIN LONG BEACH INNER HARBOR</t>
  </si>
  <si>
    <t>LAS VEGAS ACADEMY</t>
  </si>
  <si>
    <t>Amusement and Recreation, Nec</t>
  </si>
  <si>
    <t xml:space="preserve">All Other Personal Services </t>
  </si>
  <si>
    <t>NV0023485</t>
  </si>
  <si>
    <t>LAS VEGAS WASH</t>
  </si>
  <si>
    <t>FUTUREFUEL CHEMICAL COMPANY</t>
  </si>
  <si>
    <t>BATESVILLE</t>
  </si>
  <si>
    <t>INDEPENDENCE COUNTY</t>
  </si>
  <si>
    <t>Specialty chemical and biodiesel manufacturer.</t>
  </si>
  <si>
    <t>AR0035386</t>
  </si>
  <si>
    <t>Big Creek-White River</t>
  </si>
  <si>
    <t>1.101E+11</t>
  </si>
  <si>
    <t>1.101E+13</t>
  </si>
  <si>
    <t>WHITE RIVER</t>
  </si>
  <si>
    <t>White River</t>
  </si>
  <si>
    <t>IMTT-ILLINOIS LLC</t>
  </si>
  <si>
    <t>LEMONT</t>
  </si>
  <si>
    <t>COOK</t>
  </si>
  <si>
    <t>Facility provides bulk liquid storage. Could be repackaging but also potentially "Distribution in Commerce".</t>
  </si>
  <si>
    <t>IL0005126</t>
  </si>
  <si>
    <t>Maple Lake-Chicago Sanitary and Ship Canal</t>
  </si>
  <si>
    <t>07120004000954</t>
  </si>
  <si>
    <t>ILLINOIS AND MICHIGAN CANAL</t>
  </si>
  <si>
    <t>Calumet Sag Channel</t>
  </si>
  <si>
    <t>THE STIRLING CLUB</t>
  </si>
  <si>
    <t>Social club; no OES to map to.</t>
  </si>
  <si>
    <t>NV0023256</t>
  </si>
  <si>
    <t>LAS VEGAS WASH VIA STORM DRAIN</t>
  </si>
  <si>
    <t>HONOULIULI WWTP</t>
  </si>
  <si>
    <t>EWA BEACH</t>
  </si>
  <si>
    <t>HI0020877</t>
  </si>
  <si>
    <t>Kaloi Gulch</t>
  </si>
  <si>
    <t>CYNTHIANA STP (NEW)</t>
  </si>
  <si>
    <t>CYNTHIANA</t>
  </si>
  <si>
    <t>HARRISON</t>
  </si>
  <si>
    <t>KY0105856</t>
  </si>
  <si>
    <t>Indian Creek-South Fork Licking River</t>
  </si>
  <si>
    <t>05100102000325</t>
  </si>
  <si>
    <t>SOUTH FORK / LICKING RIVER, SOUTH FORK LICKING RIVER</t>
  </si>
  <si>
    <t>Flat Run</t>
  </si>
  <si>
    <t>SHEPHERDSVILLE STP</t>
  </si>
  <si>
    <t>SHEPHERDSVILLE</t>
  </si>
  <si>
    <t>BULLITT</t>
  </si>
  <si>
    <t>KY0027359</t>
  </si>
  <si>
    <t>Bullitt Lick Creek-Salt River</t>
  </si>
  <si>
    <t>05140102000052</t>
  </si>
  <si>
    <t>SALT RIVER</t>
  </si>
  <si>
    <t>Salt River</t>
  </si>
  <si>
    <t>NAVY PUBLIC WORKS CENTER</t>
  </si>
  <si>
    <t>PEARL HARBOR</t>
  </si>
  <si>
    <t>HI0110086</t>
  </si>
  <si>
    <t>Halawa Stream-Waimalu Stream</t>
  </si>
  <si>
    <t>OHIO RIVER WWTP</t>
  </si>
  <si>
    <t>GOSHEN</t>
  </si>
  <si>
    <t>KY0106143</t>
  </si>
  <si>
    <t>Little Huckleberry Creek-Ohio River</t>
  </si>
  <si>
    <t>05140101000032</t>
  </si>
  <si>
    <t>FALMOUTH STP (NEW)</t>
  </si>
  <si>
    <t>FALMOUTH</t>
  </si>
  <si>
    <t>PENDLETON</t>
  </si>
  <si>
    <t>KY0106267</t>
  </si>
  <si>
    <t>Blanket Creek-Licking River</t>
  </si>
  <si>
    <t>05100101000033</t>
  </si>
  <si>
    <t>LICKING RIVER</t>
  </si>
  <si>
    <t>Licking River</t>
  </si>
  <si>
    <t>TUBA CITY WWTP</t>
  </si>
  <si>
    <t>TUBA CITY</t>
  </si>
  <si>
    <t>COCONINO</t>
  </si>
  <si>
    <t>NN0020290</t>
  </si>
  <si>
    <t>Kerley Valley-Moenkopi Wash (Local Drainage)</t>
  </si>
  <si>
    <t>1.502E+11</t>
  </si>
  <si>
    <t>1.40802E+13</t>
  </si>
  <si>
    <t>KERLEY VALLEY-MOENKOPI WASH (LOCAL DRAINAGE)</t>
  </si>
  <si>
    <t>Chinle Wash</t>
  </si>
  <si>
    <t>SHIPROCK WWTF</t>
  </si>
  <si>
    <t>SHIPROCK</t>
  </si>
  <si>
    <t>SAN JUAN</t>
  </si>
  <si>
    <t>NM</t>
  </si>
  <si>
    <t>NN0020621</t>
  </si>
  <si>
    <t>Rattlesnake Wash-San Juan River</t>
  </si>
  <si>
    <t>1.40801E+11</t>
  </si>
  <si>
    <t>1.40801E+13</t>
  </si>
  <si>
    <t>SAN JUAN RIVER</t>
  </si>
  <si>
    <t>QE_01</t>
  </si>
  <si>
    <t>WINDOW ROCK WASTEWATER TREATMENT FACILITY</t>
  </si>
  <si>
    <t>FORT DEFIANCE</t>
  </si>
  <si>
    <t>APACHE</t>
  </si>
  <si>
    <t>NN0021555</t>
  </si>
  <si>
    <t>Black Creek Valley-Black Creek</t>
  </si>
  <si>
    <t>BLACK CREEK</t>
  </si>
  <si>
    <t>COPPER COVE WWRF</t>
  </si>
  <si>
    <t>COPPEROPOLIS</t>
  </si>
  <si>
    <t>CALAVERAS</t>
  </si>
  <si>
    <t>Facility is a wastewater treament plant.</t>
  </si>
  <si>
    <t>CA0084620</t>
  </si>
  <si>
    <t>Peachys Creek-Littlejohns Creek</t>
  </si>
  <si>
    <t>1.80401E+11</t>
  </si>
  <si>
    <t>1.80401E+13</t>
  </si>
  <si>
    <t>JURISDICTIONAL WETLANDS</t>
  </si>
  <si>
    <t>VOPAK TERMINAL LOS ANGELES</t>
  </si>
  <si>
    <t>WILMINGTON</t>
  </si>
  <si>
    <t>CA0063177</t>
  </si>
  <si>
    <t>DOMINGUEZ CHANNEL ESTUARY</t>
  </si>
  <si>
    <t>Dominguez Channel</t>
  </si>
  <si>
    <t>CITY OF ANGELS WWTP</t>
  </si>
  <si>
    <t>ANGELS CAMP</t>
  </si>
  <si>
    <t>CA0085201</t>
  </si>
  <si>
    <t>Angels Creek</t>
  </si>
  <si>
    <t>ANGELS CREEK</t>
  </si>
  <si>
    <t>BATH COUNTY INDUSTRIAL PARK</t>
  </si>
  <si>
    <t>OWINGSVILLE</t>
  </si>
  <si>
    <t>BATH</t>
  </si>
  <si>
    <t>KY0106887</t>
  </si>
  <si>
    <t>Mill Creek-Slate Creek</t>
  </si>
  <si>
    <t>05100101000134</t>
  </si>
  <si>
    <t>SLATE CREEK, SLATE CRK</t>
  </si>
  <si>
    <t>Slate Creek</t>
  </si>
  <si>
    <t>BRAWLEY WASTEWATER TREATMENT PLANT</t>
  </si>
  <si>
    <t>BRAWLEY</t>
  </si>
  <si>
    <t>CA0104523</t>
  </si>
  <si>
    <t>Ramer Lake-Alamo River</t>
  </si>
  <si>
    <t>RICHMOND OTTER CREEK STP</t>
  </si>
  <si>
    <t>KY0107107</t>
  </si>
  <si>
    <t>Upper Otter Creek</t>
  </si>
  <si>
    <t>05100205000179</t>
  </si>
  <si>
    <t>OTTER CREEK, OTTER CRK</t>
  </si>
  <si>
    <t>Otter Creek</t>
  </si>
  <si>
    <t>VALERO REFINING COMPANY-CALIF</t>
  </si>
  <si>
    <t>BENICIA</t>
  </si>
  <si>
    <t>SOLANO</t>
  </si>
  <si>
    <t>Oil refinery; assumed processing as a reactant.</t>
  </si>
  <si>
    <t>CA0005550</t>
  </si>
  <si>
    <t>American Canyon-Frontal Suisun Bay Estuaries</t>
  </si>
  <si>
    <t>BEAVER CREEK, BUFFALO WALLOW, CARQUINEZ STRAIT, SUISUN BAY, SULPHUR SPRINGS CREEK</t>
  </si>
  <si>
    <t>HONEYWELL INTERNATIONAL INC - GEISMAR COMPLEX</t>
  </si>
  <si>
    <t>LA0006181</t>
  </si>
  <si>
    <t>08070202002309</t>
  </si>
  <si>
    <t>MISSISSIPPI R &amp; B BRAUD-BLIND R</t>
  </si>
  <si>
    <t>EQUISTAR CHEMICALS-LAPORTE</t>
  </si>
  <si>
    <t>LAPORTE</t>
  </si>
  <si>
    <t>TX0119792</t>
  </si>
  <si>
    <t>SAN JACINTO BAY, UNNAMED DITCH</t>
  </si>
  <si>
    <t>HERITAGE AT SILVER SPRING TITLEHOLDER, LLC</t>
  </si>
  <si>
    <t>SILVER SPRING</t>
  </si>
  <si>
    <t>MD</t>
  </si>
  <si>
    <t>Nonmetallic Minerals Services, Except Fuels</t>
  </si>
  <si>
    <t xml:space="preserve">Support Activities for Nonmetallic Minerals (except Fuels) Mining </t>
  </si>
  <si>
    <t>IS2</t>
  </si>
  <si>
    <t>Oil and Gas Drilling, Extraction, and Support Activities</t>
  </si>
  <si>
    <t>MD0071790</t>
  </si>
  <si>
    <t>Lower Rock Creek</t>
  </si>
  <si>
    <t>02070010000088</t>
  </si>
  <si>
    <t>ROCK CREEK</t>
  </si>
  <si>
    <t>Rock Creek</t>
  </si>
  <si>
    <t>FREEPORT-MCMORAN PRODUCED WRF</t>
  </si>
  <si>
    <t>ARROYO GRANDE</t>
  </si>
  <si>
    <t>SAN LUIS OBISPO</t>
  </si>
  <si>
    <t>Petroleum refining</t>
  </si>
  <si>
    <t>CA0050628</t>
  </si>
  <si>
    <t>Pismo Creek</t>
  </si>
  <si>
    <t>PISMO CREEK</t>
  </si>
  <si>
    <t>NORTHERN KY SANITATION DISTRICT 1 DRY CREEK WWTP</t>
  </si>
  <si>
    <t>ERLANGER</t>
  </si>
  <si>
    <t>KENTON</t>
  </si>
  <si>
    <t>KY0021466</t>
  </si>
  <si>
    <t>Dry Creek-Ohio River</t>
  </si>
  <si>
    <t>05100101002662</t>
  </si>
  <si>
    <t>BANKLICK CREEK, LICKING RIVER, OHIO RIVER, OUTFALL 001, PLEASANT RUN CREEK, UT TO BANKLICK CREEK, UT TO FOURMILE CREEK, UT TO OHIO RIVER, UT TO OHIO RIVER (TAYLOR CREEK), UT TO OHIO RIVER (UT TO TAYLOR CREEK), UT TO PLEASANT RUN CREEK</t>
  </si>
  <si>
    <t>LANCASTER STP</t>
  </si>
  <si>
    <t>LANCASTER</t>
  </si>
  <si>
    <t>GARRARD</t>
  </si>
  <si>
    <t>KY0020974</t>
  </si>
  <si>
    <t>Boone Creek-Dix River</t>
  </si>
  <si>
    <t>05100205001067</t>
  </si>
  <si>
    <t>WHITE OAK CREEK, WHITE OAK CRK</t>
  </si>
  <si>
    <t>White Oak Creek</t>
  </si>
  <si>
    <t>MOUNT STERLING HINKSTON CREEK STP</t>
  </si>
  <si>
    <t>MT STERLING</t>
  </si>
  <si>
    <t>KY0104400</t>
  </si>
  <si>
    <t>Headwaters Hinkston Creek</t>
  </si>
  <si>
    <t>05100102000126</t>
  </si>
  <si>
    <t>HINKSTON, HINKSTON CREEK, HINKSTON CRK</t>
  </si>
  <si>
    <t>Hinkston Creek</t>
  </si>
  <si>
    <t>HANGTOWN CREEK WWTP</t>
  </si>
  <si>
    <t>PLACERVILLE</t>
  </si>
  <si>
    <t>EL DORADO</t>
  </si>
  <si>
    <t>CAC439621</t>
  </si>
  <si>
    <t>Indian Creek-Weber Creek</t>
  </si>
  <si>
    <t>USE effluent monitoring value (Daily max = 0.066 ug/L; Outfall 001: External Outfall)</t>
  </si>
  <si>
    <t>WOODLAND WPCF</t>
  </si>
  <si>
    <t>WOODLAND</t>
  </si>
  <si>
    <t>YOLO</t>
  </si>
  <si>
    <t>CA0077950</t>
  </si>
  <si>
    <t>Tule Canal-Toe Drain</t>
  </si>
  <si>
    <t>TULE CANAL</t>
  </si>
  <si>
    <t>MANTECA WWQCF</t>
  </si>
  <si>
    <t>MANTECA</t>
  </si>
  <si>
    <t>SAN JOAQUIN</t>
  </si>
  <si>
    <t>City of Manteca WWT</t>
  </si>
  <si>
    <t>CA0081558</t>
  </si>
  <si>
    <t>Oakwood Lake-San Joaquin River</t>
  </si>
  <si>
    <t>SAN JOAQUIN RIVER</t>
  </si>
  <si>
    <t>San Joaquin River</t>
  </si>
  <si>
    <t>FRANKLIN TWP SEW AUTH STP</t>
  </si>
  <si>
    <t>WAYNESBURG</t>
  </si>
  <si>
    <t>GREENE</t>
  </si>
  <si>
    <t>PA0046426</t>
  </si>
  <si>
    <t>Smith Creek-South Fork Tenmile Creek</t>
  </si>
  <si>
    <t>05020005000145</t>
  </si>
  <si>
    <t>GRIMES RUN, SOUTH FORK TENMILE CREEK</t>
  </si>
  <si>
    <t>South Fork Tenmile Creek</t>
  </si>
  <si>
    <t>HOPKINSVILLE HAMMOND WOOD STP</t>
  </si>
  <si>
    <t>HOPKINSVILLE</t>
  </si>
  <si>
    <t>CHRISTIAN</t>
  </si>
  <si>
    <t>KY0066532</t>
  </si>
  <si>
    <t>North Fork Little River</t>
  </si>
  <si>
    <t>05130205000237</t>
  </si>
  <si>
    <t>LITTLE RIVER / NORTH FORK, NORTH FORK LITTLE RIVER</t>
  </si>
  <si>
    <t>RWRA MAX RHOADS WWTP</t>
  </si>
  <si>
    <t>KY0020095</t>
  </si>
  <si>
    <t>05140201000008</t>
  </si>
  <si>
    <t>BEREA MUNICIPAL UTILITIES WWTP</t>
  </si>
  <si>
    <t>KY0079898</t>
  </si>
  <si>
    <t>Hays Fork-Silver Creek</t>
  </si>
  <si>
    <t>05100205000154</t>
  </si>
  <si>
    <t>SILVER CREEK, SILVER CRK</t>
  </si>
  <si>
    <t>PHILLIPS 66 BAYWAY REFINERY</t>
  </si>
  <si>
    <t>LINDEN</t>
  </si>
  <si>
    <t>UNION</t>
  </si>
  <si>
    <t>Petroleum refinery; assumed processing as a reactant.</t>
  </si>
  <si>
    <t>NJ0001511</t>
  </si>
  <si>
    <t>Morses Creek-Arthur Kill</t>
  </si>
  <si>
    <t>02030104000282</t>
  </si>
  <si>
    <t>MORSES CREEK, UNT RAHWAY RIVER</t>
  </si>
  <si>
    <t>Morses Creek</t>
  </si>
  <si>
    <t>RESORTS WORLD LAS VEGAS</t>
  </si>
  <si>
    <t>Facility is a hotel; no OES to map to.</t>
  </si>
  <si>
    <t>NV0023621</t>
  </si>
  <si>
    <t>FLAMINGO WASH VIA STORM DRAIN</t>
  </si>
  <si>
    <t>US MARINE CORPS BASE HAWAII</t>
  </si>
  <si>
    <t>M C B H KANEOHE BAY</t>
  </si>
  <si>
    <t>HI0110078</t>
  </si>
  <si>
    <t>Heeia Stream-Kaneohe Stream</t>
  </si>
  <si>
    <t>US DEPARTMENT OF THE AIR FORCE</t>
  </si>
  <si>
    <t>SAN ANTONIO</t>
  </si>
  <si>
    <t>BEXAR</t>
  </si>
  <si>
    <t>National Security</t>
  </si>
  <si>
    <t xml:space="preserve">National Security </t>
  </si>
  <si>
    <t>US Airforce Base; no OES to map to.</t>
  </si>
  <si>
    <t>TX0116114</t>
  </si>
  <si>
    <t>Salado Creek-San Antonio River</t>
  </si>
  <si>
    <t>1.21003E+11</t>
  </si>
  <si>
    <t>1.21003E+13</t>
  </si>
  <si>
    <t>LOWER LEON CREEK</t>
  </si>
  <si>
    <t>Leon Creek</t>
  </si>
  <si>
    <t>APS FOUR CORNERS POWER PLANT</t>
  </si>
  <si>
    <t>FRUITLAND</t>
  </si>
  <si>
    <t>Facility is a powerplant; no OES to map to.</t>
  </si>
  <si>
    <t>NN0000019</t>
  </si>
  <si>
    <t>Morgan Lake-Chaco River</t>
  </si>
  <si>
    <t>MORGAN LAKE/CHACO RIVER/SAN JUAN</t>
  </si>
  <si>
    <t>CEDAR CREEK WWTP</t>
  </si>
  <si>
    <t>KY0098540</t>
  </si>
  <si>
    <t>Pennsylvania Run-Cedar Creek</t>
  </si>
  <si>
    <t>05140102000566</t>
  </si>
  <si>
    <t>CEDAR CRK</t>
  </si>
  <si>
    <t>FLOYDS FORK WQTC MSD</t>
  </si>
  <si>
    <t>KY0102784</t>
  </si>
  <si>
    <t>Brush Run-Floyds Fork</t>
  </si>
  <si>
    <t>05140102000235</t>
  </si>
  <si>
    <t>FLOYDS FORK CRK</t>
  </si>
  <si>
    <t>Floyds Fork</t>
  </si>
  <si>
    <t>OWENSBORO EAST WWTP</t>
  </si>
  <si>
    <t>KY0073377</t>
  </si>
  <si>
    <t>TRONOX LLC</t>
  </si>
  <si>
    <t>HENDERSON</t>
  </si>
  <si>
    <t>Special Trade Contractors, Nec</t>
  </si>
  <si>
    <t>All Other Specialty Trade Contractors</t>
  </si>
  <si>
    <t>IS5</t>
  </si>
  <si>
    <t>Construction</t>
  </si>
  <si>
    <t>Remediation treatment facility to remove chromium and perchlorate from groundwater</t>
  </si>
  <si>
    <t>NV0023060</t>
  </si>
  <si>
    <t>City of Henderson-Las Vegas Wash</t>
  </si>
  <si>
    <t>LAS VEGAS WASH, MONITORING</t>
  </si>
  <si>
    <t>PRAIRIE STATE GENERATING STATION</t>
  </si>
  <si>
    <t>MARISSA</t>
  </si>
  <si>
    <t>WASHINGTON</t>
  </si>
  <si>
    <t>Coal power plant; no OES to map to.</t>
  </si>
  <si>
    <t>IL0076996</t>
  </si>
  <si>
    <t>South Fork Mud Creek</t>
  </si>
  <si>
    <t>07140204002294</t>
  </si>
  <si>
    <t>KASKASKIA RIVER, UNNAMED TRIB TO MUD CREEK</t>
  </si>
  <si>
    <t>MOREHEAD WWTP</t>
  </si>
  <si>
    <t>MOREHEAD</t>
  </si>
  <si>
    <t>ROWAN</t>
  </si>
  <si>
    <t>KY0052752</t>
  </si>
  <si>
    <t>Lower North Fork Triplett Creek</t>
  </si>
  <si>
    <t>05100101000391</t>
  </si>
  <si>
    <t>WILLIAMSTOWN/DRY RIDGE WRF</t>
  </si>
  <si>
    <t>WILLIAMSTOWN</t>
  </si>
  <si>
    <t>GRANT</t>
  </si>
  <si>
    <t>KY0109991</t>
  </si>
  <si>
    <t>Clarks Creek</t>
  </si>
  <si>
    <t>05100205000416</t>
  </si>
  <si>
    <t>CLARKS CREEK, CLARKS CRK</t>
  </si>
  <si>
    <t>CURIA MISSOURI INC</t>
  </si>
  <si>
    <t>SPRINGFIELD</t>
  </si>
  <si>
    <t>Facility produces pharmaceuticals.</t>
  </si>
  <si>
    <t>MO0001970</t>
  </si>
  <si>
    <t>Headwaters Wilsons Creek</t>
  </si>
  <si>
    <t>FASSNIGHT CR., WILSONS CR.</t>
  </si>
  <si>
    <t>Fassnight Creek</t>
  </si>
  <si>
    <t>LA PORTE PLANT</t>
  </si>
  <si>
    <t>Facility (total Petrochemicals &amp; Refining) produced plastics.</t>
  </si>
  <si>
    <t>TX0007421</t>
  </si>
  <si>
    <t>Vince Bayou-Buffalo Bayou</t>
  </si>
  <si>
    <t>PEARL HARBOR NAVAL SHIPYARD &amp; INTERMEDIATE MAINTENANCE FACILITY</t>
  </si>
  <si>
    <t>Unknown how ship building and repairing would fit into any of the OES's</t>
  </si>
  <si>
    <t>HI0110230</t>
  </si>
  <si>
    <t>BELL-CARTER OLIVE CO. WWTP</t>
  </si>
  <si>
    <t>CA0083721</t>
  </si>
  <si>
    <t>CALUMET MISSOURI, LLC</t>
  </si>
  <si>
    <t>LOUISIANA</t>
  </si>
  <si>
    <t>MO0137243</t>
  </si>
  <si>
    <t>Buffalo Creek-Mississippi River</t>
  </si>
  <si>
    <t>07110004000345</t>
  </si>
  <si>
    <t>TRIBUTARY TO BUFFALO CR.</t>
  </si>
  <si>
    <t>WESTERN REGIONAL WATER RECLAMATION FACILITY</t>
  </si>
  <si>
    <t>PETERSBURG</t>
  </si>
  <si>
    <t>BOONE</t>
  </si>
  <si>
    <t>KY0107239</t>
  </si>
  <si>
    <t>Middle Creek-Ohio River</t>
  </si>
  <si>
    <t>05090203000041</t>
  </si>
  <si>
    <t>COLUSA WWTP</t>
  </si>
  <si>
    <t>COLUSA</t>
  </si>
  <si>
    <t>CA0078999</t>
  </si>
  <si>
    <t>Powell Slough-Colusa Trough</t>
  </si>
  <si>
    <t>UNNAMED TRIBUTARY TO POWELL SLOUGH</t>
  </si>
  <si>
    <t>BURLINGAME WWTP</t>
  </si>
  <si>
    <t>BURLINGAME</t>
  </si>
  <si>
    <t>SAN MATEO</t>
  </si>
  <si>
    <t>CA0037788</t>
  </si>
  <si>
    <t>San Francisco Bay Estuaries</t>
  </si>
  <si>
    <t>LOWER SAN FRANCISCO BAY</t>
  </si>
  <si>
    <t>BEAUMONT WWTF</t>
  </si>
  <si>
    <t>BEAUMONT</t>
  </si>
  <si>
    <t>RIVERSIDE</t>
  </si>
  <si>
    <t>CA0105376</t>
  </si>
  <si>
    <t>Little San Gorgonio Creek</t>
  </si>
  <si>
    <t>1.80702E+13</t>
  </si>
  <si>
    <t>COOPER'S CREEK</t>
  </si>
  <si>
    <t>CONFLUENCE PARK APARTMENTS</t>
  </si>
  <si>
    <t>DENVER</t>
  </si>
  <si>
    <t>CO0049003</t>
  </si>
  <si>
    <t>Cherry Creek-South Platte River</t>
  </si>
  <si>
    <t>1.019E+13</t>
  </si>
  <si>
    <t>SOUTH PLATTE RIVER</t>
  </si>
  <si>
    <t>Cherry Creek</t>
  </si>
  <si>
    <t>NORTH STORAGE FACILITY</t>
  </si>
  <si>
    <t>MONT BELVIEU</t>
  </si>
  <si>
    <t>CHAMBERS COUNTY</t>
  </si>
  <si>
    <t>TX0102326</t>
  </si>
  <si>
    <t>Ellis Branch-Cedar Bayou</t>
  </si>
  <si>
    <t>CEDAR BAYOU ABOVE TIDAL, CEDAR BAYOU TIDAL, CEDER BAYOU TIDAL - CEDAR BAYOU ABOVE TIDAL</t>
  </si>
  <si>
    <t>TAMINCO EASTMAN US - ST GABRIEL PLANT</t>
  </si>
  <si>
    <t>LA0046361</t>
  </si>
  <si>
    <t>08070202000842</t>
  </si>
  <si>
    <t>BVPV STYRENICS LLC/BEAVER</t>
  </si>
  <si>
    <t>Assumed processing as a reactant based on SIC and NAICS; this also matches 1,1,-DCA mapping.</t>
  </si>
  <si>
    <t>PA0006254</t>
  </si>
  <si>
    <t>05030101000019</t>
  </si>
  <si>
    <t>OHIO RIVER, RACCOON CREEK, UNNAMED STREAM</t>
  </si>
  <si>
    <t>LAS VEGAS CONVENTION AND VISITORS AUTHORITY REMEDIATION SYSTEM</t>
  </si>
  <si>
    <t>Site name indicates remediation</t>
  </si>
  <si>
    <t>NV0024232</t>
  </si>
  <si>
    <t>USE monitoring value (0.5 ug/L = Daily max for RS2: External Outfall)</t>
  </si>
  <si>
    <t>ENTERPRISE PASADENA PLANT</t>
  </si>
  <si>
    <t>PASADENA</t>
  </si>
  <si>
    <t>TX0131768</t>
  </si>
  <si>
    <t>HOUSTON SHIP CHANNEL TIDAL</t>
  </si>
  <si>
    <t>MCCARRAN INTERNATIONAL AIRPORT</t>
  </si>
  <si>
    <t>Airport; no OES to map to.</t>
  </si>
  <si>
    <t>NV0023761</t>
  </si>
  <si>
    <t>Duck Creek</t>
  </si>
  <si>
    <t>LAS VEGAS WASH VIA THE CLARK COUNTY STORM DRAIN SY</t>
  </si>
  <si>
    <t>WEST COUNTY AGENCY COMMON OUTFALL</t>
  </si>
  <si>
    <t>CA0038539</t>
  </si>
  <si>
    <t>Pinole Creek-Frontal San Pablo Bay Estuaries</t>
  </si>
  <si>
    <t>CENTRAL SAN FRANCISCO BAY</t>
  </si>
  <si>
    <t>CENTRAL CITY STP</t>
  </si>
  <si>
    <t>CENTRAL CITY</t>
  </si>
  <si>
    <t>MUHLENBERG</t>
  </si>
  <si>
    <t>KY0023540</t>
  </si>
  <si>
    <t>Little Cypress Creek</t>
  </si>
  <si>
    <t>05110003001454</t>
  </si>
  <si>
    <t>GREEN RIVER</t>
  </si>
  <si>
    <t>Green River</t>
  </si>
  <si>
    <t>EMINENCE STP</t>
  </si>
  <si>
    <t>EMINENCE</t>
  </si>
  <si>
    <t>HENRY</t>
  </si>
  <si>
    <t>KY0026883</t>
  </si>
  <si>
    <t>Fox Run</t>
  </si>
  <si>
    <t>05100205000020</t>
  </si>
  <si>
    <t>VILLAGE SHOP #4/SINCLAIR STATION</t>
  </si>
  <si>
    <t>Meat and Fish Markets</t>
  </si>
  <si>
    <t xml:space="preserve">Fish and Seafood Retailers </t>
  </si>
  <si>
    <t>24-hr gas station in Las Vegas; no OES to map to.</t>
  </si>
  <si>
    <t>NV0024220</t>
  </si>
  <si>
    <t>WINCHESTER MUNICIPAL UTILITIES</t>
  </si>
  <si>
    <t>KY0108740</t>
  </si>
  <si>
    <t>Twomile Creek-Kentucky River</t>
  </si>
  <si>
    <t>05100205000175</t>
  </si>
  <si>
    <t>BIO-LAB, INC., A CHEMTURA COMPANY</t>
  </si>
  <si>
    <t>Facility produces swimming pool and spa water care products.</t>
  </si>
  <si>
    <t>LA0125041</t>
  </si>
  <si>
    <t>Bayou Verdine-Calcasieu River</t>
  </si>
  <si>
    <t>08080206001241</t>
  </si>
  <si>
    <t>MORGANFIELD WWTP</t>
  </si>
  <si>
    <t>MORGANFIELD</t>
  </si>
  <si>
    <t>KY0021440</t>
  </si>
  <si>
    <t>Casey Creek</t>
  </si>
  <si>
    <t>05140203000958</t>
  </si>
  <si>
    <t>CASEY CRK, UT TO CASEY CREEK, UT TO LOST CREEK</t>
  </si>
  <si>
    <t>OLDHAM COUNTY ENVIRONMENTAL AUTHORITY REGIONAL WWTP</t>
  </si>
  <si>
    <t>CRESTWOOD</t>
  </si>
  <si>
    <t>KY0111716</t>
  </si>
  <si>
    <t>HITE CRK, UT TO HITE CREEK</t>
  </si>
  <si>
    <t>HARRAH'S NORTHERN CALIFORNIA WWTP</t>
  </si>
  <si>
    <t>IONE</t>
  </si>
  <si>
    <t>CA0049675</t>
  </si>
  <si>
    <t>Lower Jackson Creek</t>
  </si>
  <si>
    <t>UNNAMED TRIBUTARY TO JACKSON CREEK</t>
  </si>
  <si>
    <t>SFIA, MEL LEONG SANITARY AND INDUSTRIAL TREATMENT PLANTS</t>
  </si>
  <si>
    <t>SAN FRANCISCO</t>
  </si>
  <si>
    <t>SAN FRANCISCO COUNTY</t>
  </si>
  <si>
    <t>CA0038318</t>
  </si>
  <si>
    <t>INGLEWOOD OIL FIELD</t>
  </si>
  <si>
    <t>Facility is an oil field; no OES to map to.</t>
  </si>
  <si>
    <t>CA0057827</t>
  </si>
  <si>
    <t>Ballona Creek</t>
  </si>
  <si>
    <t>BALLONA CREEK (REACH 2), CENTINELA CREEK, BALLONA CREEK REACH 2</t>
  </si>
  <si>
    <t>NORTHERN EDGE CASINO</t>
  </si>
  <si>
    <t>NN0030343</t>
  </si>
  <si>
    <t>Ojo Amarillo Canyon-San Juan River</t>
  </si>
  <si>
    <t>DRAINAGE WASH TRIBUTORY TO SAN JUAN RIVER</t>
  </si>
  <si>
    <t>ROHM &amp; HAAS BRISTOL FACILITY</t>
  </si>
  <si>
    <t>CROYDON</t>
  </si>
  <si>
    <t>BUCKS</t>
  </si>
  <si>
    <t>Remediation site per EPA: https://19january2017snapshot.epa.gov/hwcorrectiveactionsites/hazardous-waste-cleanup-dow-chemical-formerly-rohm-and-haas-chemicals-llc_.html</t>
  </si>
  <si>
    <t>PA0012769</t>
  </si>
  <si>
    <t>Burlington Island-Delaware River</t>
  </si>
  <si>
    <t>02040201000476</t>
  </si>
  <si>
    <t>DELAWARE RIVER, MILL CREEK, UNNAMED TRIB OF DELAWARE RIVER, UNNAMED TRIB TO DELAWARE RIVER, UNT TO DELAWARE RIVER</t>
  </si>
  <si>
    <t>Mill Creek</t>
  </si>
  <si>
    <t>NPC SERVICES, INC.- PETRO-PROCESSORS OF LOUISIANA, INC. SITE</t>
  </si>
  <si>
    <t>BATON ROUGE</t>
  </si>
  <si>
    <t>EAST BATON ROUGE</t>
  </si>
  <si>
    <t>LA0066214</t>
  </si>
  <si>
    <t>Cypress Bayou-Bayou Baton Rouge</t>
  </si>
  <si>
    <t>08070201000153</t>
  </si>
  <si>
    <t>SEG 070301 MISSISSIPPI RIVER</t>
  </si>
  <si>
    <t>Bayou Baton Rouge</t>
  </si>
  <si>
    <t>SCHUYLER FALLS CLOSED LANDFILL</t>
  </si>
  <si>
    <t>SCHUYLER FALLS</t>
  </si>
  <si>
    <t>CLINTON</t>
  </si>
  <si>
    <t>Air, Water, and Solid Waste Management</t>
  </si>
  <si>
    <t xml:space="preserve">Administration of Air and Water Resource and Solid Waste Management Programs </t>
  </si>
  <si>
    <t>Landfill based on site name</t>
  </si>
  <si>
    <t>NY0256552</t>
  </si>
  <si>
    <t>Saranac River</t>
  </si>
  <si>
    <t>04150406001648</t>
  </si>
  <si>
    <t>TRIB TO SARANAC RIVER, TRIBUTARY OF SARANAC RIVER</t>
  </si>
  <si>
    <t>FOUNDRY 2 ST</t>
  </si>
  <si>
    <t>LOVELAND</t>
  </si>
  <si>
    <t>Barber Shops</t>
  </si>
  <si>
    <t xml:space="preserve">Cosmetology and Barber Schools </t>
  </si>
  <si>
    <t>CO0049038</t>
  </si>
  <si>
    <t>Boyd Lake-Big Thompson River</t>
  </si>
  <si>
    <t>USE effluent monitoring value (5 ug/L = Daily max for 001: External Outfall)</t>
  </si>
  <si>
    <t>MCDONALD FARMS ENTERPRISES INC</t>
  </si>
  <si>
    <t>Heavy Construction, Nec</t>
  </si>
  <si>
    <t xml:space="preserve">Other Heavy and Civil Engineering Construction </t>
  </si>
  <si>
    <t>Facility provides wastewater treatment and waste hauling services; mapped to general waste handling since site is not a dedicated POTW.</t>
  </si>
  <si>
    <t>CO0049005</t>
  </si>
  <si>
    <t>South Platte River</t>
  </si>
  <si>
    <t>LOTTE CHEMICAL LOUISIANA LLC</t>
  </si>
  <si>
    <t>LA0127268</t>
  </si>
  <si>
    <t>08080206000066</t>
  </si>
  <si>
    <t>Bayou d'Inde</t>
  </si>
  <si>
    <t>HERCULES GIBBSTOWN GROUNDWATER TREATMENT SITE</t>
  </si>
  <si>
    <t>GREENWICH TWP</t>
  </si>
  <si>
    <t>Consistent with 1,1-DCA</t>
  </si>
  <si>
    <t>NJG005134</t>
  </si>
  <si>
    <t>02040202001793</t>
  </si>
  <si>
    <t>Clonmell Creek</t>
  </si>
  <si>
    <t>FORMER NUODEX CORP FACILITY</t>
  </si>
  <si>
    <t>WOODBRIDGE TWP</t>
  </si>
  <si>
    <t>Internet search indicates remediation (https://brownandcaldwell.com/project/fast-track-remediation-and-redevelopment-of-former-manufacturing-site/)</t>
  </si>
  <si>
    <t>NJG197548</t>
  </si>
  <si>
    <t>Mill Brook-Raritan River</t>
  </si>
  <si>
    <t>02030105000996</t>
  </si>
  <si>
    <t>RARITAN RIVER</t>
  </si>
  <si>
    <t>VIRIDIS CHEMICAL</t>
  </si>
  <si>
    <t>COLUMBUS</t>
  </si>
  <si>
    <t>PLATTE</t>
  </si>
  <si>
    <t>NE</t>
  </si>
  <si>
    <t>Ethyl acetate manufacturer; assumed processing as a reactant.</t>
  </si>
  <si>
    <t>NE0139556</t>
  </si>
  <si>
    <t>Headwaters Lost Creek</t>
  </si>
  <si>
    <t>1.02002E+11</t>
  </si>
  <si>
    <t>Platte River</t>
  </si>
  <si>
    <t>Closest downstream flow selected (Platte Rvier); likely "artificial path" non-network lacked flow data</t>
  </si>
  <si>
    <t>DEER CREEK WWTP</t>
  </si>
  <si>
    <t>CAMERON PARK</t>
  </si>
  <si>
    <t>CAC433255</t>
  </si>
  <si>
    <t>Upper Deer Creek</t>
  </si>
  <si>
    <t>BAE SYSTEMS ORDNANCE SYSTEMS INC.</t>
  </si>
  <si>
    <t>HAWKINS COUNTY</t>
  </si>
  <si>
    <t>Toilet Preparations</t>
  </si>
  <si>
    <t>Toilet Preparation Manufacturing</t>
  </si>
  <si>
    <t>IS29</t>
  </si>
  <si>
    <t>Soap, Cleaning Compound, and Toilet Preparation Manufacturing</t>
  </si>
  <si>
    <t>TN0003671</t>
  </si>
  <si>
    <t>Holston River-Hord Creek</t>
  </si>
  <si>
    <t>06010104000630</t>
  </si>
  <si>
    <t>AFG STREAM, ARNOTT CREEK, HOLSTON, HOLSTON RIVER, HOLSTON RV, MADD BRANCH, SOUTH FORK HOLSTON RIVER</t>
  </si>
  <si>
    <t>ALLEGIANT STADIUM</t>
  </si>
  <si>
    <t>Dance Studios, Schools, and Halls</t>
  </si>
  <si>
    <t xml:space="preserve">Fine Arts Schools </t>
  </si>
  <si>
    <t>NV0024239</t>
  </si>
  <si>
    <t>200 MAIN STREET</t>
  </si>
  <si>
    <t>CAMBRIDGE</t>
  </si>
  <si>
    <t>MIDDLESEX COUNTY</t>
  </si>
  <si>
    <t>MA</t>
  </si>
  <si>
    <t>Location seems to be an apartment complex. No OES to map to.</t>
  </si>
  <si>
    <t>MAG912056</t>
  </si>
  <si>
    <t>Charles River-Frontal Boston Harbor</t>
  </si>
  <si>
    <t>USE effluent monitoring value (3.5 ug/L = Daily max for 001: External Outfall)</t>
  </si>
  <si>
    <t>TESORO LOGISTICS OPERATIONS LLC MARTINEZ TERMINAL</t>
  </si>
  <si>
    <t>PACHECO</t>
  </si>
  <si>
    <t>Facility is a tank farm/distributor; assumed distribution in commerce.</t>
  </si>
  <si>
    <t>CA0004961</t>
  </si>
  <si>
    <t>Mount Diablo Creek-Frontal Suisun Bay Estuaries</t>
  </si>
  <si>
    <t>HASTINGS SLOUGH, SUISUN BAY, LOWER WALNUT CREEK</t>
  </si>
  <si>
    <t>Hastings Slough</t>
  </si>
  <si>
    <t>115KV UNDERGROUND TRANSMISSION LINE - ANDREW SQUARE TO DEWAR STREET</t>
  </si>
  <si>
    <t>BOSTON</t>
  </si>
  <si>
    <t>SUFFOLK COUNTY</t>
  </si>
  <si>
    <t>Underground transmission line; no OES to map to.</t>
  </si>
  <si>
    <t>MAG912023</t>
  </si>
  <si>
    <t>Checked effluent outfall monitoring - "no discharge" of 1,2-dichloropropane</t>
  </si>
  <si>
    <t>Failed</t>
  </si>
  <si>
    <t>Permit lookup failed</t>
  </si>
  <si>
    <t>Other CHECK</t>
  </si>
  <si>
    <t>Calculated Flow Values</t>
  </si>
  <si>
    <t>Release Concentrations (OES days of release)</t>
  </si>
  <si>
    <t>Release Concentrations (ECO 21 days of release)</t>
  </si>
  <si>
    <t>Eco Screen (Chronic COC)</t>
  </si>
  <si>
    <t>7Q10 Concentration (ug/L)</t>
  </si>
  <si>
    <t>30Q5 Concentration (ug/L)</t>
  </si>
  <si>
    <t>Harmonic Mean Concentration (ug/L)</t>
  </si>
  <si>
    <t>Chronic Aquatic COC (812 ug/L)</t>
  </si>
  <si>
    <t>Acute    Aquatic COC   (24,250 ug/L)</t>
  </si>
  <si>
    <t>Sediment COC      (2,900 ug/L)</t>
  </si>
  <si>
    <t>Pore Water  COC     (9,300 ug/L)</t>
  </si>
  <si>
    <t>Water treatment plant.</t>
  </si>
  <si>
    <t>Conducted refinement (use effluent concentration: 5 ug/L)</t>
  </si>
  <si>
    <t>Water reclamation facility.</t>
  </si>
  <si>
    <t>Day</t>
  </si>
  <si>
    <t>Pore water</t>
  </si>
  <si>
    <t>21 Day PSC run for PA0046426</t>
  </si>
  <si>
    <t>Total Benthic</t>
  </si>
  <si>
    <t>21 day PSC run for IL0000141</t>
  </si>
  <si>
    <t>14=1.67y-135.604</t>
  </si>
  <si>
    <t>14=3.7y-131.35</t>
  </si>
  <si>
    <t>14/(y-81.2)=1.67</t>
  </si>
  <si>
    <t>14/(y-35.5)=3.7</t>
  </si>
  <si>
    <t>Units</t>
  </si>
  <si>
    <t>Value</t>
  </si>
  <si>
    <t>µg/kg</t>
  </si>
  <si>
    <t>L / million L</t>
  </si>
  <si>
    <t>PUBLIC RELEASE DRAFT</t>
  </si>
  <si>
    <t>July 2026</t>
  </si>
  <si>
    <t>CASRN 78-87-5</t>
  </si>
  <si>
    <t>Draft Surface Water Concentration Modeling and Environmental Exposure for               1,2-Dichloropropane</t>
  </si>
  <si>
    <t>OES</t>
  </si>
  <si>
    <t>Disposal to Incineration</t>
  </si>
  <si>
    <t>Disposal to Non-POTW WWT</t>
  </si>
  <si>
    <t>Disposal to Landfill</t>
  </si>
  <si>
    <t>Not Mappted to OES - Impurity in Plastics</t>
  </si>
  <si>
    <t>Disposal to Remediation</t>
  </si>
  <si>
    <t>Disposal to POTW</t>
  </si>
  <si>
    <t>Disposal to POTW (consistent with 1,1-DCA)</t>
  </si>
  <si>
    <t>Waste handling, treatment, and disposal (non-Disposal to POTW WWT)</t>
  </si>
  <si>
    <t>STP assumed to be Disposal to POTW (based on 1,1-DCA mapping)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</si>
</sst>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4"/>
      <color rgb="FFFF0000"/>
      <name val="Times New Roman"/>
      <family val="1"/>
    </font>
    <font>
      <b/>
      <sz val="16"/>
      <color rgb="FF000000"/>
      <name val="Times New Roman"/>
      <family val="1"/>
    </font>
    <font>
      <b/>
      <sz val="14"/>
      <color theme="1"/>
      <name val="Times New Roman"/>
      <family val="1"/>
    </font>
    <font>
      <sz val="12"/>
      <color theme="1"/>
      <name val="Times New Roman"/>
      <family val="1"/>
    </font>
    <font>
      <b/>
      <sz val="12"/>
      <color theme="1"/>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36">
    <xf numFmtId="0" fontId="0" fillId="0" borderId="0" xfId="0"/>
    <xf numFmtId="0" fontId="18" fillId="0" borderId="0" xfId="42" applyFont="1" applyAlignment="1" applyProtection="1">
      <alignment horizontal="center"/>
    </xf>
    <xf numFmtId="0" fontId="1" fillId="0" borderId="0" xfId="42" applyProtection="1"/>
    <xf numFmtId="49" fontId="18" fillId="0" borderId="0" xfId="42" applyNumberFormat="1" applyFont="1" applyAlignment="1" applyProtection="1">
      <alignment horizontal="center"/>
    </xf>
    <xf numFmtId="0" fontId="1" fillId="0" borderId="0" xfId="42" applyAlignment="1" applyProtection="1">
      <alignment horizontal="center"/>
    </xf>
    <xf numFmtId="0" fontId="19" fillId="0" borderId="0" xfId="42" applyFont="1" applyAlignment="1" applyProtection="1">
      <alignment horizontal="center" wrapText="1"/>
    </xf>
    <xf numFmtId="0" fontId="20" fillId="38" borderId="0" xfId="42" applyFont="1" applyFill="1" applyAlignment="1" applyProtection="1">
      <alignment horizontal="center" vertical="center"/>
    </xf>
    <xf numFmtId="0" fontId="21" fillId="0" borderId="0" xfId="42" applyFont="1" applyAlignment="1" applyProtection="1">
      <alignment horizontal="center"/>
    </xf>
    <xf numFmtId="49" fontId="22" fillId="0" borderId="0" xfId="42" applyNumberFormat="1" applyFont="1" applyAlignment="1" applyProtection="1">
      <alignment horizontal="left"/>
    </xf>
    <xf numFmtId="0" fontId="16" fillId="0" borderId="0" xfId="0" applyFont="1" applyAlignment="1" applyProtection="1">
      <alignment wrapText="1"/>
    </xf>
    <xf numFmtId="0" fontId="16" fillId="0" borderId="0" xfId="0" applyFont="1" applyProtection="1"/>
    <xf numFmtId="0" fontId="0" fillId="0" borderId="0" xfId="0" applyProtection="1"/>
    <xf numFmtId="1" fontId="0" fillId="0" borderId="0" xfId="0" applyNumberFormat="1" applyProtection="1"/>
    <xf numFmtId="0" fontId="0" fillId="0" borderId="0" xfId="0" quotePrefix="1" applyProtection="1"/>
    <xf numFmtId="1" fontId="0" fillId="0" borderId="0" xfId="0" quotePrefix="1" applyNumberFormat="1" applyAlignment="1" applyProtection="1">
      <alignment horizontal="left"/>
    </xf>
    <xf numFmtId="0" fontId="0" fillId="35" borderId="0" xfId="0" applyFill="1" applyAlignment="1" applyProtection="1">
      <alignment horizontal="center"/>
    </xf>
    <xf numFmtId="0" fontId="16" fillId="34" borderId="0" xfId="0" applyFont="1" applyFill="1" applyAlignment="1" applyProtection="1">
      <alignment horizontal="center"/>
    </xf>
    <xf numFmtId="0" fontId="16" fillId="33" borderId="0" xfId="0" applyFont="1" applyFill="1" applyAlignment="1" applyProtection="1">
      <alignment horizontal="center"/>
    </xf>
    <xf numFmtId="0" fontId="16" fillId="36" borderId="0" xfId="0" applyFont="1" applyFill="1" applyAlignment="1" applyProtection="1">
      <alignment horizontal="center"/>
    </xf>
    <xf numFmtId="0" fontId="16" fillId="36" borderId="0" xfId="0" applyFont="1" applyFill="1" applyProtection="1"/>
    <xf numFmtId="0" fontId="0" fillId="36" borderId="0" xfId="0" applyFill="1" applyProtection="1"/>
    <xf numFmtId="0" fontId="16" fillId="0" borderId="10" xfId="0" applyFont="1" applyBorder="1" applyAlignment="1" applyProtection="1">
      <alignment wrapText="1"/>
    </xf>
    <xf numFmtId="0" fontId="16" fillId="0" borderId="10" xfId="0" applyFont="1" applyBorder="1" applyProtection="1"/>
    <xf numFmtId="11" fontId="0" fillId="0" borderId="0" xfId="0" applyNumberFormat="1" applyProtection="1"/>
    <xf numFmtId="0" fontId="0" fillId="37" borderId="0" xfId="0" applyFill="1" applyProtection="1"/>
    <xf numFmtId="1" fontId="0" fillId="37" borderId="0" xfId="0" applyNumberFormat="1" applyFill="1" applyProtection="1"/>
    <xf numFmtId="11" fontId="0" fillId="37" borderId="0" xfId="0" applyNumberFormat="1" applyFill="1" applyProtection="1"/>
    <xf numFmtId="0" fontId="16" fillId="37" borderId="0" xfId="0" applyFont="1" applyFill="1" applyProtection="1"/>
    <xf numFmtId="11" fontId="16" fillId="37" borderId="0" xfId="0" applyNumberFormat="1" applyFont="1" applyFill="1" applyProtection="1"/>
    <xf numFmtId="1" fontId="16" fillId="37" borderId="0" xfId="0" applyNumberFormat="1" applyFont="1" applyFill="1" applyProtection="1"/>
    <xf numFmtId="0" fontId="0" fillId="38" borderId="0" xfId="0" applyFill="1" applyProtection="1"/>
    <xf numFmtId="0" fontId="16" fillId="38" borderId="0" xfId="0" applyFont="1" applyFill="1" applyProtection="1"/>
    <xf numFmtId="1" fontId="0" fillId="38" borderId="0" xfId="0" applyNumberFormat="1" applyFill="1" applyProtection="1"/>
    <xf numFmtId="11" fontId="16" fillId="38" borderId="0" xfId="0" applyNumberFormat="1" applyFont="1" applyFill="1" applyProtection="1"/>
    <xf numFmtId="11" fontId="0" fillId="38" borderId="0" xfId="0" applyNumberFormat="1" applyFill="1" applyProtection="1"/>
    <xf numFmtId="11" fontId="16" fillId="0" borderId="0" xfId="0" applyNumberFormat="1" applyFont="1" applyProtection="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6AA76AC7-50C6-42AC-AE8F-92D90D43A175}"/>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2184400</xdr:colOff>
      <xdr:row>7</xdr:row>
      <xdr:rowOff>9525</xdr:rowOff>
    </xdr:from>
    <xdr:to>
      <xdr:col>0</xdr:col>
      <xdr:colOff>5095875</xdr:colOff>
      <xdr:row>22</xdr:row>
      <xdr:rowOff>120650</xdr:rowOff>
    </xdr:to>
    <xdr:pic>
      <xdr:nvPicPr>
        <xdr:cNvPr id="2" name="Picture 1">
          <a:extLst>
            <a:ext uri="{FF2B5EF4-FFF2-40B4-BE49-F238E27FC236}">
              <a16:creationId xmlns:a16="http://schemas.microsoft.com/office/drawing/2014/main" id="{33F28456-DC86-4774-88FD-B5C05E8176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4400" y="1990725"/>
          <a:ext cx="2911475" cy="29781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F3CC-7887-4BD5-B900-6681407B906E}">
  <sheetPr codeName="Sheet1"/>
  <dimension ref="A1:A16"/>
  <sheetViews>
    <sheetView showGridLines="0" tabSelected="1" workbookViewId="0"/>
  </sheetViews>
  <sheetFormatPr defaultColWidth="8.7109375" defaultRowHeight="15" x14ac:dyDescent="0.25"/>
  <cols>
    <col min="1" max="1" width="109.42578125" style="2" customWidth="1"/>
    <col min="2" max="16384" width="8.7109375" style="2"/>
  </cols>
  <sheetData>
    <row r="1" spans="1:1" ht="18.75" x14ac:dyDescent="0.3">
      <c r="A1" s="1" t="s">
        <v>1706</v>
      </c>
    </row>
    <row r="2" spans="1:1" ht="18.75" x14ac:dyDescent="0.3">
      <c r="A2" s="3" t="s">
        <v>1707</v>
      </c>
    </row>
    <row r="3" spans="1:1" ht="28.5" customHeight="1" x14ac:dyDescent="0.25">
      <c r="A3" s="4"/>
    </row>
    <row r="4" spans="1:1" ht="40.5" x14ac:dyDescent="0.3">
      <c r="A4" s="5" t="s">
        <v>1709</v>
      </c>
    </row>
    <row r="5" spans="1:1" x14ac:dyDescent="0.25">
      <c r="A5" s="4"/>
    </row>
    <row r="6" spans="1:1" ht="18.75" x14ac:dyDescent="0.25">
      <c r="A6" s="6" t="s">
        <v>1708</v>
      </c>
    </row>
    <row r="7" spans="1:1" ht="15.75" x14ac:dyDescent="0.25">
      <c r="A7" s="7"/>
    </row>
    <row r="9" spans="1:1" x14ac:dyDescent="0.25">
      <c r="A9" s="4"/>
    </row>
    <row r="10" spans="1:1" x14ac:dyDescent="0.25">
      <c r="A10" s="4"/>
    </row>
    <row r="11" spans="1:1" x14ac:dyDescent="0.25">
      <c r="A11" s="4"/>
    </row>
    <row r="12" spans="1:1" x14ac:dyDescent="0.25">
      <c r="A12" s="4"/>
    </row>
    <row r="13" spans="1:1" x14ac:dyDescent="0.25">
      <c r="A13" s="4"/>
    </row>
    <row r="16" spans="1:1" ht="15.75" x14ac:dyDescent="0.25">
      <c r="A16" s="8"/>
    </row>
  </sheetData>
  <sheetProtection sheet="1" objects="1" scenarios="1" formatCells="0" formatColumns="0" formatRows="0" sort="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73FCB-F3EF-4749-8968-1C55CFFEE006}">
  <sheetPr codeName="Sheet2"/>
  <dimension ref="A1:BS219"/>
  <sheetViews>
    <sheetView zoomScaleNormal="100" workbookViewId="0">
      <pane ySplit="1" topLeftCell="A2" activePane="bottomLeft" state="frozen"/>
      <selection activeCell="AA1" sqref="AA1"/>
      <selection pane="bottomLeft"/>
    </sheetView>
  </sheetViews>
  <sheetFormatPr defaultRowHeight="15" x14ac:dyDescent="0.25"/>
  <cols>
    <col min="1" max="1" width="11.42578125" style="11" customWidth="1"/>
    <col min="2" max="2" width="27.140625" style="11" customWidth="1"/>
    <col min="3" max="3" width="17" style="11" customWidth="1"/>
    <col min="4" max="4" width="14.5703125" style="11" customWidth="1"/>
    <col min="5" max="5" width="11.42578125" style="11" customWidth="1"/>
    <col min="6" max="6" width="9.7109375" style="11" customWidth="1"/>
    <col min="7" max="7" width="10" style="11" customWidth="1"/>
    <col min="8" max="8" width="14.5703125" style="11" customWidth="1"/>
    <col min="9" max="11" width="9.140625" style="11"/>
    <col min="12" max="12" width="16.85546875" style="11" customWidth="1"/>
    <col min="13" max="14" width="9.140625" style="11"/>
    <col min="15" max="15" width="23.140625" style="11" customWidth="1"/>
    <col min="16" max="16" width="16.5703125" style="11" customWidth="1"/>
    <col min="17" max="17" width="13.42578125" style="11" customWidth="1"/>
    <col min="18" max="18" width="13.28515625" style="11" customWidth="1"/>
    <col min="19" max="19" width="12.140625" style="11" customWidth="1"/>
    <col min="20" max="20" width="10.5703125" style="11" customWidth="1"/>
    <col min="21" max="21" width="11.42578125" style="11" customWidth="1"/>
    <col min="22" max="22" width="10.5703125" style="11" customWidth="1"/>
    <col min="23" max="23" width="13.7109375" style="11" customWidth="1"/>
    <col min="24" max="24" width="10.42578125" style="11" customWidth="1"/>
    <col min="25" max="25" width="10.28515625" style="11" customWidth="1"/>
    <col min="26" max="26" width="9.7109375" style="11" customWidth="1"/>
    <col min="27" max="27" width="9.140625" style="11" customWidth="1"/>
    <col min="28" max="28" width="19.85546875" style="11" customWidth="1"/>
    <col min="29" max="29" width="12.5703125" style="11" customWidth="1"/>
    <col min="30" max="35" width="9.140625" style="11"/>
    <col min="36" max="36" width="9.85546875" style="11" bestFit="1" customWidth="1"/>
    <col min="37" max="37" width="15.5703125" style="11" customWidth="1"/>
    <col min="38" max="54" width="9.140625" style="11"/>
    <col min="55" max="55" width="11.140625" style="11" customWidth="1"/>
    <col min="56" max="56" width="10.28515625" style="11" customWidth="1"/>
    <col min="57" max="57" width="9.140625" style="11"/>
    <col min="58" max="58" width="12.42578125" style="11" customWidth="1"/>
    <col min="59" max="59" width="14.140625" style="11" customWidth="1"/>
    <col min="60" max="60" width="15" style="11" customWidth="1"/>
    <col min="61" max="61" width="16.7109375" style="11" customWidth="1"/>
    <col min="62" max="62" width="15.7109375" style="11" customWidth="1"/>
    <col min="63" max="63" width="17.85546875" style="11" customWidth="1"/>
    <col min="64" max="64" width="26.5703125" style="11" customWidth="1"/>
    <col min="65" max="65" width="14.140625" style="11" customWidth="1"/>
    <col min="66" max="70" width="9.140625" style="11"/>
    <col min="71" max="71" width="14.42578125" style="11" customWidth="1"/>
    <col min="72" max="72" width="14.140625" style="11" customWidth="1"/>
    <col min="73" max="73" width="12" style="11" customWidth="1"/>
    <col min="74" max="16384" width="9.140625" style="11"/>
  </cols>
  <sheetData>
    <row r="1" spans="1:71" s="10" customFormat="1" ht="42.95" customHeight="1" x14ac:dyDescent="0.25">
      <c r="A1" s="9" t="s">
        <v>0</v>
      </c>
      <c r="B1" s="9" t="s">
        <v>1</v>
      </c>
      <c r="C1" s="10" t="s">
        <v>2</v>
      </c>
      <c r="D1" s="10" t="s">
        <v>3</v>
      </c>
      <c r="E1" s="10" t="s">
        <v>4</v>
      </c>
      <c r="F1" s="9" t="s">
        <v>5</v>
      </c>
      <c r="G1" s="9" t="s">
        <v>6</v>
      </c>
      <c r="H1" s="10" t="s">
        <v>7</v>
      </c>
      <c r="I1" s="9" t="s">
        <v>8</v>
      </c>
      <c r="J1" s="10" t="s">
        <v>9</v>
      </c>
      <c r="K1" s="10" t="s">
        <v>10</v>
      </c>
      <c r="L1" s="10" t="s">
        <v>11</v>
      </c>
      <c r="M1" s="10" t="s">
        <v>12</v>
      </c>
      <c r="N1" s="10" t="s">
        <v>13</v>
      </c>
      <c r="O1" s="10" t="s">
        <v>1710</v>
      </c>
      <c r="P1" s="10" t="s">
        <v>14</v>
      </c>
      <c r="Q1" s="9" t="s">
        <v>15</v>
      </c>
      <c r="R1" s="9" t="s">
        <v>16</v>
      </c>
      <c r="S1" s="9" t="s">
        <v>17</v>
      </c>
      <c r="T1" s="9" t="s">
        <v>18</v>
      </c>
      <c r="U1" s="9" t="s">
        <v>19</v>
      </c>
      <c r="V1" s="9" t="s">
        <v>20</v>
      </c>
      <c r="W1" s="10" t="s">
        <v>21</v>
      </c>
      <c r="X1" s="10" t="s">
        <v>22</v>
      </c>
      <c r="Y1" s="10" t="s">
        <v>23</v>
      </c>
      <c r="Z1" s="10" t="s">
        <v>24</v>
      </c>
      <c r="AA1" s="10" t="s">
        <v>25</v>
      </c>
      <c r="AB1" s="10" t="s">
        <v>26</v>
      </c>
      <c r="AC1" s="10" t="s">
        <v>27</v>
      </c>
      <c r="AD1" s="9" t="s">
        <v>28</v>
      </c>
      <c r="AE1" s="9" t="s">
        <v>29</v>
      </c>
      <c r="AF1" s="10" t="s">
        <v>30</v>
      </c>
      <c r="AG1" s="10" t="s">
        <v>31</v>
      </c>
      <c r="AH1" s="9" t="s">
        <v>32</v>
      </c>
      <c r="AI1" s="9" t="s">
        <v>33</v>
      </c>
      <c r="AJ1" s="10" t="s">
        <v>34</v>
      </c>
      <c r="AK1" s="9" t="s">
        <v>35</v>
      </c>
      <c r="AL1" s="9" t="s">
        <v>36</v>
      </c>
      <c r="AM1" s="9" t="s">
        <v>37</v>
      </c>
      <c r="AN1" s="9" t="s">
        <v>38</v>
      </c>
      <c r="AO1" s="10" t="s">
        <v>39</v>
      </c>
      <c r="AP1" s="10" t="s">
        <v>40</v>
      </c>
      <c r="AQ1" s="10" t="s">
        <v>41</v>
      </c>
      <c r="AR1" s="10" t="s">
        <v>42</v>
      </c>
      <c r="AS1" s="10" t="s">
        <v>43</v>
      </c>
      <c r="AT1" s="10" t="s">
        <v>44</v>
      </c>
      <c r="AU1" s="10" t="s">
        <v>45</v>
      </c>
      <c r="AV1" s="10" t="s">
        <v>46</v>
      </c>
      <c r="AW1" s="10" t="s">
        <v>47</v>
      </c>
      <c r="AX1" s="10" t="s">
        <v>48</v>
      </c>
      <c r="AY1" s="10" t="s">
        <v>49</v>
      </c>
      <c r="AZ1" s="10" t="s">
        <v>50</v>
      </c>
      <c r="BA1" s="9" t="s">
        <v>51</v>
      </c>
      <c r="BB1" s="9" t="s">
        <v>52</v>
      </c>
      <c r="BC1" s="9" t="s">
        <v>53</v>
      </c>
      <c r="BD1" s="9" t="s">
        <v>54</v>
      </c>
      <c r="BE1" s="9" t="s">
        <v>55</v>
      </c>
      <c r="BF1" s="9" t="s">
        <v>56</v>
      </c>
      <c r="BG1" s="9" t="s">
        <v>57</v>
      </c>
      <c r="BH1" s="10" t="s">
        <v>58</v>
      </c>
      <c r="BI1" s="10" t="s">
        <v>59</v>
      </c>
      <c r="BJ1" s="10" t="s">
        <v>60</v>
      </c>
      <c r="BK1" s="10" t="s">
        <v>61</v>
      </c>
      <c r="BL1" s="10" t="s">
        <v>62</v>
      </c>
      <c r="BM1" s="9" t="s">
        <v>63</v>
      </c>
      <c r="BS1" s="9"/>
    </row>
    <row r="2" spans="1:71" x14ac:dyDescent="0.25">
      <c r="A2" s="11">
        <v>2022</v>
      </c>
      <c r="B2" s="11" t="s">
        <v>64</v>
      </c>
      <c r="C2" s="11" t="s">
        <v>65</v>
      </c>
      <c r="D2" s="11" t="s">
        <v>66</v>
      </c>
      <c r="E2" s="11" t="s">
        <v>67</v>
      </c>
      <c r="F2" s="11">
        <v>40.331944</v>
      </c>
      <c r="G2" s="11">
        <v>-74.619721999999996</v>
      </c>
      <c r="H2" s="12">
        <v>110000321651</v>
      </c>
      <c r="I2" s="11">
        <v>2869</v>
      </c>
      <c r="J2" s="11" t="s">
        <v>68</v>
      </c>
      <c r="K2" s="11">
        <v>325180</v>
      </c>
      <c r="L2" s="11" t="s">
        <v>69</v>
      </c>
      <c r="M2" s="11" t="s">
        <v>70</v>
      </c>
      <c r="N2" s="11" t="s">
        <v>71</v>
      </c>
      <c r="O2" s="11" t="s">
        <v>72</v>
      </c>
      <c r="P2" s="11" t="s">
        <v>73</v>
      </c>
      <c r="Q2" s="11">
        <v>350</v>
      </c>
      <c r="R2" s="11">
        <v>3.0695E-2</v>
      </c>
      <c r="S2" s="11">
        <f>R2/Q2</f>
        <v>8.7700000000000004E-5</v>
      </c>
      <c r="T2" s="11">
        <f>R2/21</f>
        <v>1.4616666666666667E-3</v>
      </c>
      <c r="U2" s="11" t="s">
        <v>74</v>
      </c>
      <c r="V2" s="11" t="s">
        <v>75</v>
      </c>
      <c r="W2" s="11">
        <v>20301050306</v>
      </c>
      <c r="X2" s="11" t="s">
        <v>74</v>
      </c>
      <c r="Y2" s="11" t="s">
        <v>76</v>
      </c>
      <c r="AA2" s="11">
        <v>2023</v>
      </c>
      <c r="AB2" s="13" t="s">
        <v>77</v>
      </c>
      <c r="AC2" s="11" t="s">
        <v>78</v>
      </c>
      <c r="AD2" s="11">
        <v>3.5999999999999997E-2</v>
      </c>
      <c r="AE2" s="11">
        <v>0.04</v>
      </c>
      <c r="AF2" s="11">
        <v>4.0750000000000001E-2</v>
      </c>
      <c r="AG2" s="11" t="s">
        <v>79</v>
      </c>
      <c r="AH2" s="11">
        <v>0.04</v>
      </c>
      <c r="AI2" s="11">
        <v>6.1889199999999998E-2</v>
      </c>
      <c r="AJ2" s="11">
        <v>4769406</v>
      </c>
      <c r="AK2" s="11" t="s">
        <v>80</v>
      </c>
      <c r="AL2" s="11">
        <v>-9</v>
      </c>
      <c r="AM2" s="11">
        <v>0</v>
      </c>
      <c r="AN2" s="11">
        <v>0</v>
      </c>
      <c r="AO2" s="11">
        <v>0</v>
      </c>
      <c r="AP2" s="11">
        <v>0</v>
      </c>
      <c r="AQ2" s="11">
        <v>0</v>
      </c>
      <c r="AR2" s="11">
        <v>0</v>
      </c>
      <c r="AS2" s="11">
        <v>0</v>
      </c>
      <c r="AT2" s="11">
        <v>0</v>
      </c>
      <c r="AU2" s="11">
        <v>0</v>
      </c>
      <c r="AV2" s="11">
        <v>0</v>
      </c>
      <c r="AW2" s="11">
        <v>0</v>
      </c>
      <c r="AX2" s="11">
        <v>0</v>
      </c>
      <c r="AY2" s="11">
        <v>0</v>
      </c>
      <c r="AZ2" s="11" t="s">
        <v>80</v>
      </c>
      <c r="BA2" s="11" t="s">
        <v>80</v>
      </c>
      <c r="BB2" s="11" t="s">
        <v>80</v>
      </c>
      <c r="BC2" s="11" t="s">
        <v>80</v>
      </c>
      <c r="BD2" s="11" t="s">
        <v>80</v>
      </c>
      <c r="BE2" s="11" t="s">
        <v>80</v>
      </c>
      <c r="BF2" s="11">
        <f>$AI2/0.409</f>
        <v>0.15131833740831296</v>
      </c>
      <c r="BG2" s="11">
        <f>BF2</f>
        <v>0.15131833740831296</v>
      </c>
      <c r="BH2" s="11" t="s">
        <v>81</v>
      </c>
      <c r="BI2" s="11">
        <f>BF2</f>
        <v>0.15131833740831296</v>
      </c>
      <c r="BJ2" s="11" t="s">
        <v>81</v>
      </c>
      <c r="BK2" s="11">
        <f>BF2</f>
        <v>0.15131833740831296</v>
      </c>
      <c r="BL2" s="11" t="s">
        <v>81</v>
      </c>
      <c r="BM2" s="11" t="s">
        <v>82</v>
      </c>
    </row>
    <row r="3" spans="1:71" x14ac:dyDescent="0.25">
      <c r="A3" s="11">
        <v>2023</v>
      </c>
      <c r="B3" s="11" t="s">
        <v>83</v>
      </c>
      <c r="C3" s="11" t="s">
        <v>84</v>
      </c>
      <c r="D3" s="11" t="s">
        <v>85</v>
      </c>
      <c r="E3" s="11" t="s">
        <v>67</v>
      </c>
      <c r="F3" s="11">
        <v>40.703099000000002</v>
      </c>
      <c r="G3" s="11">
        <v>-75.197676000000001</v>
      </c>
      <c r="H3" s="12">
        <v>110000322311</v>
      </c>
      <c r="I3" s="11">
        <v>2819</v>
      </c>
      <c r="J3" s="11" t="s">
        <v>86</v>
      </c>
      <c r="K3" s="11">
        <v>323120</v>
      </c>
      <c r="L3" s="11" t="s">
        <v>87</v>
      </c>
      <c r="M3" s="11" t="s">
        <v>88</v>
      </c>
      <c r="N3" s="11" t="s">
        <v>89</v>
      </c>
      <c r="O3" s="11" t="s">
        <v>72</v>
      </c>
      <c r="P3" s="11" t="s">
        <v>90</v>
      </c>
      <c r="Q3" s="11">
        <v>350</v>
      </c>
      <c r="R3" s="11">
        <v>0.15440000000000001</v>
      </c>
      <c r="S3" s="11">
        <f t="shared" ref="S3:S61" si="0">R3/Q3</f>
        <v>4.4114285714285718E-4</v>
      </c>
      <c r="T3" s="11">
        <f t="shared" ref="T3:T61" si="1">R3/21</f>
        <v>7.3523809523809531E-3</v>
      </c>
      <c r="U3" s="11" t="s">
        <v>91</v>
      </c>
      <c r="V3" s="11" t="s">
        <v>92</v>
      </c>
      <c r="W3" s="11">
        <v>20401050603</v>
      </c>
      <c r="X3" s="11" t="s">
        <v>91</v>
      </c>
      <c r="Y3" s="11" t="s">
        <v>93</v>
      </c>
      <c r="AA3" s="11">
        <v>2023</v>
      </c>
      <c r="AB3" s="13" t="s">
        <v>94</v>
      </c>
      <c r="AC3" s="11" t="s">
        <v>95</v>
      </c>
      <c r="AD3" s="11">
        <v>2.75</v>
      </c>
      <c r="AE3" s="11">
        <v>1.9</v>
      </c>
      <c r="AF3" s="11">
        <v>2.2891666669999999</v>
      </c>
      <c r="AG3" s="11" t="s">
        <v>79</v>
      </c>
      <c r="AH3" s="11">
        <v>1.9</v>
      </c>
      <c r="AI3" s="11">
        <v>2.939737</v>
      </c>
      <c r="AJ3" s="11">
        <v>2588431</v>
      </c>
      <c r="AK3" s="11" t="s">
        <v>96</v>
      </c>
      <c r="AL3" s="11">
        <v>6</v>
      </c>
      <c r="AM3" s="11">
        <v>8215.6749999999993</v>
      </c>
      <c r="AN3" s="11">
        <v>8785.2900000000009</v>
      </c>
      <c r="AO3" s="11">
        <v>9272.2620000000006</v>
      </c>
      <c r="AP3" s="11">
        <v>14003.504999999999</v>
      </c>
      <c r="AQ3" s="11">
        <v>15567.763000000001</v>
      </c>
      <c r="AR3" s="11">
        <v>10695.307000000001</v>
      </c>
      <c r="AS3" s="11">
        <v>6836.1360000000004</v>
      </c>
      <c r="AT3" s="11">
        <v>4505.0249999999996</v>
      </c>
      <c r="AU3" s="11">
        <v>3406.52</v>
      </c>
      <c r="AV3" s="11">
        <v>3924.0279999999998</v>
      </c>
      <c r="AW3" s="11">
        <v>5150.47</v>
      </c>
      <c r="AX3" s="11">
        <v>7069.4049999999997</v>
      </c>
      <c r="AY3" s="11">
        <v>9504.8320000000003</v>
      </c>
      <c r="AZ3" s="11" t="s">
        <v>45</v>
      </c>
      <c r="BA3" s="11">
        <v>3406.52</v>
      </c>
      <c r="BB3" s="11">
        <v>8328.8997560000007</v>
      </c>
      <c r="BC3" s="11">
        <v>6097.9706470000001</v>
      </c>
      <c r="BD3" s="11">
        <v>20087.22494</v>
      </c>
      <c r="BE3" s="11">
        <v>15559.68657</v>
      </c>
      <c r="BF3" s="11">
        <v>7.1876210269999996</v>
      </c>
      <c r="BG3" s="11">
        <v>8328.8997560000007</v>
      </c>
      <c r="BH3" s="11" t="s">
        <v>97</v>
      </c>
      <c r="BI3" s="11">
        <v>15559.68657</v>
      </c>
      <c r="BJ3" s="11" t="s">
        <v>98</v>
      </c>
      <c r="BK3" s="11">
        <v>6097.9706470000001</v>
      </c>
      <c r="BL3" s="11" t="s">
        <v>99</v>
      </c>
    </row>
    <row r="4" spans="1:71" x14ac:dyDescent="0.25">
      <c r="A4" s="11">
        <v>2023</v>
      </c>
      <c r="B4" s="11" t="s">
        <v>100</v>
      </c>
      <c r="C4" s="11" t="s">
        <v>101</v>
      </c>
      <c r="D4" s="11" t="s">
        <v>102</v>
      </c>
      <c r="E4" s="11" t="s">
        <v>103</v>
      </c>
      <c r="F4" s="11">
        <v>40.670580000000001</v>
      </c>
      <c r="G4" s="11">
        <v>-80.336500000000001</v>
      </c>
      <c r="H4" s="12">
        <v>110000329038</v>
      </c>
      <c r="I4" s="11">
        <v>2869</v>
      </c>
      <c r="J4" s="11" t="s">
        <v>68</v>
      </c>
      <c r="K4" s="11">
        <v>325180</v>
      </c>
      <c r="L4" s="11" t="s">
        <v>69</v>
      </c>
      <c r="M4" s="11" t="s">
        <v>70</v>
      </c>
      <c r="N4" s="11" t="s">
        <v>71</v>
      </c>
      <c r="O4" s="11" t="s">
        <v>72</v>
      </c>
      <c r="P4" s="11" t="s">
        <v>73</v>
      </c>
      <c r="Q4" s="11">
        <v>350</v>
      </c>
      <c r="R4" s="11">
        <v>2.8147999999999999E-2</v>
      </c>
      <c r="S4" s="11">
        <f t="shared" si="0"/>
        <v>8.0422857142857136E-5</v>
      </c>
      <c r="T4" s="11">
        <f t="shared" si="1"/>
        <v>1.3403809523809523E-3</v>
      </c>
      <c r="U4" s="11" t="s">
        <v>104</v>
      </c>
      <c r="V4" s="11" t="s">
        <v>105</v>
      </c>
      <c r="W4" s="11">
        <v>50301010310</v>
      </c>
      <c r="X4" s="11" t="s">
        <v>104</v>
      </c>
      <c r="AA4" s="11">
        <v>2023</v>
      </c>
      <c r="AB4" s="13" t="s">
        <v>106</v>
      </c>
      <c r="AC4" s="11" t="s">
        <v>107</v>
      </c>
      <c r="AD4" s="11">
        <v>94.453999999999994</v>
      </c>
      <c r="AE4" s="11" t="s">
        <v>80</v>
      </c>
      <c r="AF4" s="11">
        <v>0.154890795</v>
      </c>
      <c r="AG4" s="11" t="s">
        <v>79</v>
      </c>
      <c r="AH4" s="11">
        <v>0.154890795</v>
      </c>
      <c r="AI4" s="11">
        <v>0.239651685</v>
      </c>
      <c r="AJ4" s="11">
        <v>3819695</v>
      </c>
      <c r="AK4" s="11" t="s">
        <v>108</v>
      </c>
      <c r="AL4" s="11">
        <v>1</v>
      </c>
      <c r="AM4" s="11">
        <v>0.47799999999999998</v>
      </c>
      <c r="AN4" s="11">
        <v>1.446</v>
      </c>
      <c r="AO4" s="11">
        <v>4.4989999999999997</v>
      </c>
      <c r="AP4" s="11">
        <v>1.63</v>
      </c>
      <c r="AQ4" s="11">
        <v>0.80400000000000005</v>
      </c>
      <c r="AR4" s="11">
        <v>0.56399999999999995</v>
      </c>
      <c r="AS4" s="11">
        <v>0.38300000000000001</v>
      </c>
      <c r="AT4" s="11">
        <v>0.27</v>
      </c>
      <c r="AU4" s="11">
        <v>0.17499999999999999</v>
      </c>
      <c r="AV4" s="11">
        <v>0.26600000000000001</v>
      </c>
      <c r="AW4" s="11">
        <v>0.27900000000000003</v>
      </c>
      <c r="AX4" s="11">
        <v>0.374</v>
      </c>
      <c r="AY4" s="11">
        <v>0.81200000000000006</v>
      </c>
      <c r="AZ4" s="11" t="s">
        <v>45</v>
      </c>
      <c r="BA4" s="11">
        <v>0.17499999999999999</v>
      </c>
      <c r="BB4" s="11">
        <v>0.42787286099999999</v>
      </c>
      <c r="BC4" s="11">
        <v>0.22127381800000001</v>
      </c>
      <c r="BD4" s="11">
        <v>1.168704156</v>
      </c>
      <c r="BE4" s="11">
        <v>0.54666724899999997</v>
      </c>
      <c r="BF4" s="11">
        <v>0.58594544100000001</v>
      </c>
      <c r="BG4" s="11">
        <v>0.58594544100000001</v>
      </c>
      <c r="BH4" s="11" t="s">
        <v>109</v>
      </c>
      <c r="BI4" s="11">
        <v>0.58594544100000001</v>
      </c>
      <c r="BJ4" s="11" t="s">
        <v>109</v>
      </c>
      <c r="BK4" s="11">
        <v>0.58594544100000001</v>
      </c>
      <c r="BL4" s="11" t="s">
        <v>109</v>
      </c>
    </row>
    <row r="5" spans="1:71" x14ac:dyDescent="0.25">
      <c r="A5" s="11">
        <v>2019</v>
      </c>
      <c r="B5" s="11" t="s">
        <v>110</v>
      </c>
      <c r="C5" s="11" t="s">
        <v>111</v>
      </c>
      <c r="D5" s="11" t="s">
        <v>112</v>
      </c>
      <c r="E5" s="11" t="s">
        <v>113</v>
      </c>
      <c r="F5" s="11">
        <v>39.585099999999997</v>
      </c>
      <c r="G5" s="11">
        <v>-75.649199999999993</v>
      </c>
      <c r="H5" s="12">
        <v>110000338536</v>
      </c>
      <c r="I5" s="11">
        <v>2821</v>
      </c>
      <c r="J5" s="11" t="s">
        <v>86</v>
      </c>
      <c r="K5" s="11">
        <v>323120</v>
      </c>
      <c r="L5" s="11" t="s">
        <v>87</v>
      </c>
      <c r="M5" s="11" t="s">
        <v>88</v>
      </c>
      <c r="N5" s="11" t="s">
        <v>89</v>
      </c>
      <c r="O5" s="11" t="s">
        <v>1714</v>
      </c>
      <c r="P5" s="11" t="s">
        <v>115</v>
      </c>
      <c r="Q5" s="11">
        <v>350</v>
      </c>
      <c r="R5" s="11">
        <v>5.4479999999999997E-3</v>
      </c>
      <c r="S5" s="11">
        <f t="shared" si="0"/>
        <v>1.5565714285714283E-5</v>
      </c>
      <c r="T5" s="11">
        <f t="shared" si="1"/>
        <v>2.5942857142857142E-4</v>
      </c>
      <c r="U5" s="11" t="s">
        <v>116</v>
      </c>
      <c r="V5" s="11" t="s">
        <v>117</v>
      </c>
      <c r="W5" s="11">
        <v>20402050704</v>
      </c>
      <c r="X5" s="11" t="s">
        <v>116</v>
      </c>
      <c r="AA5" s="11">
        <v>2023</v>
      </c>
      <c r="AB5" s="13" t="s">
        <v>118</v>
      </c>
      <c r="AC5" s="11" t="s">
        <v>95</v>
      </c>
      <c r="AD5" s="11" t="s">
        <v>80</v>
      </c>
      <c r="AE5" s="11" t="s">
        <v>80</v>
      </c>
      <c r="AF5" s="11" t="s">
        <v>80</v>
      </c>
      <c r="AG5" s="11" t="s">
        <v>79</v>
      </c>
      <c r="AH5" s="11" t="s">
        <v>80</v>
      </c>
      <c r="AI5" s="11" t="s">
        <v>80</v>
      </c>
      <c r="AJ5" s="11">
        <v>4652220</v>
      </c>
      <c r="AK5" s="11" t="s">
        <v>80</v>
      </c>
      <c r="AL5" s="11">
        <v>1</v>
      </c>
      <c r="AM5" s="11">
        <v>0.89300000000000002</v>
      </c>
      <c r="AN5" s="11">
        <v>4.7039999999999997</v>
      </c>
      <c r="AO5" s="11">
        <v>11.516999999999999</v>
      </c>
      <c r="AP5" s="11">
        <v>8.3320000000000007</v>
      </c>
      <c r="AQ5" s="11">
        <v>1.4259999999999999</v>
      </c>
      <c r="AR5" s="11">
        <v>1.2470000000000001</v>
      </c>
      <c r="AS5" s="11">
        <v>1.0209999999999999</v>
      </c>
      <c r="AT5" s="11">
        <v>0.72</v>
      </c>
      <c r="AU5" s="11">
        <v>0.54</v>
      </c>
      <c r="AV5" s="11">
        <v>0.875</v>
      </c>
      <c r="AW5" s="11">
        <v>1.002</v>
      </c>
      <c r="AX5" s="11">
        <v>0.876</v>
      </c>
      <c r="AY5" s="11">
        <v>1.4650000000000001</v>
      </c>
      <c r="AZ5" s="11" t="s">
        <v>45</v>
      </c>
      <c r="BA5" s="11">
        <v>0.54</v>
      </c>
      <c r="BB5" s="11">
        <v>1.3202933990000001</v>
      </c>
      <c r="BC5" s="11">
        <v>0.71041326400000004</v>
      </c>
      <c r="BD5" s="11">
        <v>2.1833740829999999</v>
      </c>
      <c r="BE5" s="11">
        <v>1.39874688</v>
      </c>
      <c r="BG5" s="11">
        <v>1.3202933990000001</v>
      </c>
      <c r="BH5" s="11" t="s">
        <v>97</v>
      </c>
      <c r="BI5" s="11">
        <v>1.39874688</v>
      </c>
      <c r="BJ5" s="11" t="s">
        <v>98</v>
      </c>
      <c r="BK5" s="11">
        <v>0.71041326400000004</v>
      </c>
      <c r="BL5" s="11" t="s">
        <v>99</v>
      </c>
    </row>
    <row r="6" spans="1:71" x14ac:dyDescent="0.25">
      <c r="A6" s="11">
        <v>2021</v>
      </c>
      <c r="B6" s="11" t="s">
        <v>119</v>
      </c>
      <c r="C6" s="11" t="s">
        <v>120</v>
      </c>
      <c r="D6" s="11" t="s">
        <v>121</v>
      </c>
      <c r="E6" s="11" t="s">
        <v>122</v>
      </c>
      <c r="F6" s="11">
        <v>35.607599999999998</v>
      </c>
      <c r="G6" s="11">
        <v>-89.237700000000004</v>
      </c>
      <c r="H6" s="12">
        <v>110000373621</v>
      </c>
      <c r="I6" s="11">
        <v>3087</v>
      </c>
      <c r="J6" s="11" t="s">
        <v>123</v>
      </c>
      <c r="K6" s="11">
        <v>325991</v>
      </c>
      <c r="L6" s="11" t="s">
        <v>124</v>
      </c>
      <c r="M6" s="11" t="s">
        <v>125</v>
      </c>
      <c r="N6" s="11" t="s">
        <v>126</v>
      </c>
      <c r="O6" s="11" t="s">
        <v>1714</v>
      </c>
      <c r="P6" s="11" t="s">
        <v>127</v>
      </c>
      <c r="Q6" s="11">
        <v>350</v>
      </c>
      <c r="R6" s="11">
        <v>0.78056162500000004</v>
      </c>
      <c r="S6" s="11">
        <f t="shared" si="0"/>
        <v>2.2301760714285713E-3</v>
      </c>
      <c r="T6" s="11">
        <f t="shared" si="1"/>
        <v>3.7169601190476194E-2</v>
      </c>
      <c r="U6" s="11" t="s">
        <v>128</v>
      </c>
      <c r="V6" s="11" t="s">
        <v>129</v>
      </c>
      <c r="W6" s="11">
        <v>80102050401</v>
      </c>
      <c r="X6" s="11" t="s">
        <v>130</v>
      </c>
      <c r="Y6" s="11" t="s">
        <v>128</v>
      </c>
      <c r="AA6" s="11">
        <v>2023</v>
      </c>
      <c r="AB6" s="13" t="s">
        <v>131</v>
      </c>
      <c r="AC6" s="11" t="s">
        <v>132</v>
      </c>
      <c r="AD6" s="11">
        <v>1.37</v>
      </c>
      <c r="AE6" s="11">
        <v>1.17</v>
      </c>
      <c r="AF6" s="11">
        <v>1.4358333329999999</v>
      </c>
      <c r="AG6" s="11" t="s">
        <v>79</v>
      </c>
      <c r="AH6" s="11">
        <v>1.17</v>
      </c>
      <c r="AI6" s="11">
        <v>1.8102590999999999</v>
      </c>
      <c r="AJ6" s="11">
        <v>14241634</v>
      </c>
      <c r="AK6" s="11" t="s">
        <v>133</v>
      </c>
      <c r="AL6" s="11">
        <v>1</v>
      </c>
      <c r="AM6" s="11">
        <v>2.444</v>
      </c>
      <c r="AN6" s="11">
        <v>3.214</v>
      </c>
      <c r="AO6" s="11">
        <v>3.7280000000000002</v>
      </c>
      <c r="AP6" s="11">
        <v>3.9510000000000001</v>
      </c>
      <c r="AQ6" s="11">
        <v>4.1280000000000001</v>
      </c>
      <c r="AR6" s="11">
        <v>3.298</v>
      </c>
      <c r="AS6" s="11">
        <v>1.714</v>
      </c>
      <c r="AT6" s="11">
        <v>0.59199999999999997</v>
      </c>
      <c r="AU6" s="11">
        <v>0.432</v>
      </c>
      <c r="AV6" s="11">
        <v>0.751</v>
      </c>
      <c r="AW6" s="11">
        <v>2.3410000000000002</v>
      </c>
      <c r="AX6" s="11">
        <v>2.7549999999999999</v>
      </c>
      <c r="AY6" s="11">
        <v>3.5219999999999998</v>
      </c>
      <c r="AZ6" s="11" t="s">
        <v>45</v>
      </c>
      <c r="BA6" s="11">
        <v>0.432</v>
      </c>
      <c r="BB6" s="11">
        <v>1.0562347190000001</v>
      </c>
      <c r="BC6" s="11">
        <v>0.56388405699999999</v>
      </c>
      <c r="BD6" s="11">
        <v>5.9755501219999996</v>
      </c>
      <c r="BE6" s="11">
        <v>1.9823527219999999</v>
      </c>
      <c r="BF6" s="11">
        <v>4.4260613690000001</v>
      </c>
      <c r="BG6" s="11">
        <v>4.4260613690000001</v>
      </c>
      <c r="BH6" s="11" t="s">
        <v>109</v>
      </c>
      <c r="BI6" s="11">
        <v>4.4260613690000001</v>
      </c>
      <c r="BJ6" s="11" t="s">
        <v>109</v>
      </c>
      <c r="BK6" s="11">
        <v>4.4260613690000001</v>
      </c>
      <c r="BL6" s="11" t="s">
        <v>109</v>
      </c>
    </row>
    <row r="7" spans="1:71" x14ac:dyDescent="0.25">
      <c r="A7" s="11">
        <v>2021</v>
      </c>
      <c r="B7" s="11" t="s">
        <v>134</v>
      </c>
      <c r="C7" s="11" t="s">
        <v>135</v>
      </c>
      <c r="D7" s="11" t="s">
        <v>136</v>
      </c>
      <c r="E7" s="11" t="s">
        <v>137</v>
      </c>
      <c r="F7" s="11">
        <v>38.002597000000002</v>
      </c>
      <c r="G7" s="11">
        <v>-86.117904999999993</v>
      </c>
      <c r="H7" s="12">
        <v>110000377976</v>
      </c>
      <c r="I7" s="11">
        <v>2869</v>
      </c>
      <c r="J7" s="11" t="s">
        <v>68</v>
      </c>
      <c r="K7" s="11">
        <v>325180</v>
      </c>
      <c r="L7" s="11" t="s">
        <v>69</v>
      </c>
      <c r="M7" s="11" t="s">
        <v>70</v>
      </c>
      <c r="N7" s="11" t="s">
        <v>71</v>
      </c>
      <c r="O7" s="11" t="s">
        <v>72</v>
      </c>
      <c r="P7" s="11" t="s">
        <v>73</v>
      </c>
      <c r="Q7" s="11">
        <v>350</v>
      </c>
      <c r="R7" s="11">
        <v>0.78337699999999999</v>
      </c>
      <c r="S7" s="11">
        <f t="shared" si="0"/>
        <v>2.23822E-3</v>
      </c>
      <c r="T7" s="11">
        <f t="shared" si="1"/>
        <v>3.7303666666666666E-2</v>
      </c>
      <c r="U7" s="11" t="s">
        <v>138</v>
      </c>
      <c r="V7" s="11" t="s">
        <v>139</v>
      </c>
      <c r="W7" s="11">
        <v>51401040106</v>
      </c>
      <c r="X7" s="11" t="s">
        <v>138</v>
      </c>
      <c r="AA7" s="11">
        <v>2023</v>
      </c>
      <c r="AB7" s="13" t="s">
        <v>140</v>
      </c>
      <c r="AC7" s="11" t="s">
        <v>141</v>
      </c>
      <c r="AD7" s="11">
        <v>10</v>
      </c>
      <c r="AE7" s="11">
        <v>8.5399999999999991</v>
      </c>
      <c r="AF7" s="11">
        <v>2.5630555560000001</v>
      </c>
      <c r="AG7" s="11" t="s">
        <v>79</v>
      </c>
      <c r="AH7" s="11">
        <v>8.5399999999999991</v>
      </c>
      <c r="AI7" s="11">
        <v>13.2133442</v>
      </c>
      <c r="AJ7" s="11">
        <v>10357898</v>
      </c>
      <c r="AK7" s="11" t="s">
        <v>142</v>
      </c>
      <c r="AL7" s="11">
        <v>8</v>
      </c>
      <c r="AM7" s="11">
        <v>128388.541</v>
      </c>
      <c r="AN7" s="11">
        <v>172999.057</v>
      </c>
      <c r="AO7" s="11">
        <v>204948.52299999999</v>
      </c>
      <c r="AP7" s="11">
        <v>242644.552</v>
      </c>
      <c r="AQ7" s="11">
        <v>204446.429</v>
      </c>
      <c r="AR7" s="11">
        <v>155726.071</v>
      </c>
      <c r="AS7" s="11">
        <v>102586.36599999999</v>
      </c>
      <c r="AT7" s="11">
        <v>63100.855000000003</v>
      </c>
      <c r="AU7" s="11">
        <v>48805.006999999998</v>
      </c>
      <c r="AV7" s="11">
        <v>44651.141000000003</v>
      </c>
      <c r="AW7" s="11">
        <v>52724.294999999998</v>
      </c>
      <c r="AX7" s="11">
        <v>89628.726999999999</v>
      </c>
      <c r="AY7" s="11">
        <v>156648.94399999999</v>
      </c>
      <c r="AZ7" s="11" t="s">
        <v>46</v>
      </c>
      <c r="BA7" s="11">
        <v>44651.141000000003</v>
      </c>
      <c r="BB7" s="11">
        <v>109171.4939</v>
      </c>
      <c r="BC7" s="11">
        <v>87507.184039999993</v>
      </c>
      <c r="BD7" s="11">
        <v>313908.41320000001</v>
      </c>
      <c r="BE7" s="11">
        <v>248481.08489999999</v>
      </c>
      <c r="BF7" s="11">
        <v>32.306465039999999</v>
      </c>
      <c r="BG7" s="11">
        <v>109171.4939</v>
      </c>
      <c r="BH7" s="11" t="s">
        <v>97</v>
      </c>
      <c r="BI7" s="11">
        <v>248481.08489999999</v>
      </c>
      <c r="BJ7" s="11" t="s">
        <v>98</v>
      </c>
      <c r="BK7" s="11">
        <v>87507.184039999993</v>
      </c>
      <c r="BL7" s="11" t="s">
        <v>99</v>
      </c>
    </row>
    <row r="8" spans="1:71" x14ac:dyDescent="0.25">
      <c r="A8" s="11">
        <v>2023</v>
      </c>
      <c r="B8" s="11" t="s">
        <v>143</v>
      </c>
      <c r="C8" s="11" t="s">
        <v>144</v>
      </c>
      <c r="D8" s="11" t="s">
        <v>145</v>
      </c>
      <c r="E8" s="11" t="s">
        <v>137</v>
      </c>
      <c r="F8" s="11">
        <v>38.195278000000002</v>
      </c>
      <c r="G8" s="11">
        <v>-85.872221999999994</v>
      </c>
      <c r="H8" s="12">
        <v>110000378467</v>
      </c>
      <c r="I8" s="11">
        <v>2869</v>
      </c>
      <c r="J8" s="11" t="s">
        <v>68</v>
      </c>
      <c r="K8" s="11">
        <v>325180</v>
      </c>
      <c r="L8" s="11" t="s">
        <v>69</v>
      </c>
      <c r="M8" s="11" t="s">
        <v>70</v>
      </c>
      <c r="N8" s="11" t="s">
        <v>71</v>
      </c>
      <c r="O8" s="11" t="s">
        <v>72</v>
      </c>
      <c r="P8" s="11" t="s">
        <v>73</v>
      </c>
      <c r="Q8" s="11">
        <v>350</v>
      </c>
      <c r="R8" s="11">
        <v>0.91140500000000002</v>
      </c>
      <c r="S8" s="11">
        <f t="shared" si="0"/>
        <v>2.604014285714286E-3</v>
      </c>
      <c r="T8" s="11">
        <f t="shared" si="1"/>
        <v>4.3400238095238096E-2</v>
      </c>
      <c r="U8" s="11" t="s">
        <v>146</v>
      </c>
      <c r="V8" s="11" t="s">
        <v>147</v>
      </c>
      <c r="W8" s="11">
        <v>51401010903</v>
      </c>
      <c r="X8" s="11" t="s">
        <v>146</v>
      </c>
      <c r="AA8" s="11">
        <v>2023</v>
      </c>
      <c r="AB8" s="13" t="s">
        <v>148</v>
      </c>
      <c r="AC8" s="11" t="s">
        <v>149</v>
      </c>
      <c r="AD8" s="11">
        <v>0.5</v>
      </c>
      <c r="AE8" s="11">
        <v>0.19</v>
      </c>
      <c r="AF8" s="11">
        <v>0.146191667</v>
      </c>
      <c r="AG8" s="11" t="s">
        <v>79</v>
      </c>
      <c r="AH8" s="11">
        <v>0.19</v>
      </c>
      <c r="AI8" s="11">
        <v>0.2939737</v>
      </c>
      <c r="AJ8" s="11">
        <v>10164016</v>
      </c>
      <c r="AK8" s="11" t="s">
        <v>142</v>
      </c>
      <c r="AL8" s="11">
        <v>8</v>
      </c>
      <c r="AM8" s="11">
        <v>124319.26300000001</v>
      </c>
      <c r="AN8" s="11">
        <v>168951.91500000001</v>
      </c>
      <c r="AO8" s="11">
        <v>201693.76199999999</v>
      </c>
      <c r="AP8" s="11">
        <v>235928.00700000001</v>
      </c>
      <c r="AQ8" s="11">
        <v>198603</v>
      </c>
      <c r="AR8" s="11">
        <v>151545.17800000001</v>
      </c>
      <c r="AS8" s="11">
        <v>99972.088000000003</v>
      </c>
      <c r="AT8" s="11">
        <v>62035.656999999999</v>
      </c>
      <c r="AU8" s="11">
        <v>48010.732000000004</v>
      </c>
      <c r="AV8" s="11">
        <v>43624.161</v>
      </c>
      <c r="AW8" s="11">
        <v>52176.116000000002</v>
      </c>
      <c r="AX8" s="11">
        <v>87768.391000000003</v>
      </c>
      <c r="AY8" s="11">
        <v>151351.606</v>
      </c>
      <c r="AZ8" s="11" t="s">
        <v>46</v>
      </c>
      <c r="BA8" s="11">
        <v>43624.161</v>
      </c>
      <c r="BB8" s="11">
        <v>106660.54029999999</v>
      </c>
      <c r="BC8" s="11">
        <v>85424.515090000001</v>
      </c>
      <c r="BD8" s="11">
        <v>303959.07819999999</v>
      </c>
      <c r="BE8" s="11">
        <v>241491.86919999999</v>
      </c>
      <c r="BF8" s="11">
        <v>0.71876210299999999</v>
      </c>
      <c r="BG8" s="11">
        <v>106660.54029999999</v>
      </c>
      <c r="BH8" s="11" t="s">
        <v>97</v>
      </c>
      <c r="BI8" s="11">
        <v>241491.86919999999</v>
      </c>
      <c r="BJ8" s="11" t="s">
        <v>98</v>
      </c>
      <c r="BK8" s="11">
        <v>85424.515090000001</v>
      </c>
      <c r="BL8" s="11" t="s">
        <v>99</v>
      </c>
    </row>
    <row r="9" spans="1:71" x14ac:dyDescent="0.25">
      <c r="A9" s="11">
        <v>2019</v>
      </c>
      <c r="B9" s="11" t="s">
        <v>150</v>
      </c>
      <c r="C9" s="11" t="s">
        <v>151</v>
      </c>
      <c r="D9" s="11" t="s">
        <v>152</v>
      </c>
      <c r="E9" s="11" t="s">
        <v>153</v>
      </c>
      <c r="F9" s="11">
        <v>37.907200000000003</v>
      </c>
      <c r="G9" s="11">
        <v>-87.927099999999996</v>
      </c>
      <c r="H9" s="12">
        <v>110000403670</v>
      </c>
      <c r="I9" s="11">
        <v>2821</v>
      </c>
      <c r="J9" s="11" t="s">
        <v>86</v>
      </c>
      <c r="K9" s="11">
        <v>323120</v>
      </c>
      <c r="L9" s="11" t="s">
        <v>87</v>
      </c>
      <c r="M9" s="11" t="s">
        <v>88</v>
      </c>
      <c r="N9" s="11" t="s">
        <v>89</v>
      </c>
      <c r="O9" s="11" t="s">
        <v>1714</v>
      </c>
      <c r="P9" s="11" t="s">
        <v>154</v>
      </c>
      <c r="Q9" s="11">
        <v>350</v>
      </c>
      <c r="R9" s="11">
        <v>10.859680000000001</v>
      </c>
      <c r="S9" s="11">
        <f t="shared" si="0"/>
        <v>3.1027657142857146E-2</v>
      </c>
      <c r="T9" s="11">
        <f t="shared" si="1"/>
        <v>0.51712761904761906</v>
      </c>
      <c r="U9" s="11" t="s">
        <v>155</v>
      </c>
      <c r="V9" s="11" t="s">
        <v>156</v>
      </c>
      <c r="W9" s="11">
        <v>51402020605</v>
      </c>
      <c r="X9" s="11" t="s">
        <v>157</v>
      </c>
      <c r="Y9" s="11" t="s">
        <v>155</v>
      </c>
      <c r="AA9" s="11">
        <v>2023</v>
      </c>
      <c r="AB9" s="13" t="s">
        <v>158</v>
      </c>
      <c r="AC9" s="11" t="s">
        <v>149</v>
      </c>
      <c r="AD9" s="11">
        <v>11.21</v>
      </c>
      <c r="AE9" s="11" t="s">
        <v>80</v>
      </c>
      <c r="AF9" s="11">
        <v>4.0971666669999998</v>
      </c>
      <c r="AG9" s="11" t="s">
        <v>79</v>
      </c>
      <c r="AH9" s="11">
        <v>4.0971666669999998</v>
      </c>
      <c r="AI9" s="11">
        <v>6.3392591820000002</v>
      </c>
      <c r="AJ9" s="11">
        <v>10157693</v>
      </c>
      <c r="AK9" s="11" t="s">
        <v>142</v>
      </c>
      <c r="AL9" s="11">
        <v>8</v>
      </c>
      <c r="AM9" s="11">
        <v>142975.125</v>
      </c>
      <c r="AN9" s="11">
        <v>187331.628</v>
      </c>
      <c r="AO9" s="11">
        <v>224419.14199999999</v>
      </c>
      <c r="AP9" s="11">
        <v>261648.671</v>
      </c>
      <c r="AQ9" s="11">
        <v>223605.97500000001</v>
      </c>
      <c r="AR9" s="11">
        <v>175934.88699999999</v>
      </c>
      <c r="AS9" s="11">
        <v>115925.569</v>
      </c>
      <c r="AT9" s="11">
        <v>72715.03</v>
      </c>
      <c r="AU9" s="11">
        <v>57015.076999999997</v>
      </c>
      <c r="AV9" s="11">
        <v>47318.224999999999</v>
      </c>
      <c r="AW9" s="11">
        <v>61389.999000000003</v>
      </c>
      <c r="AX9" s="11">
        <v>99209.869000000006</v>
      </c>
      <c r="AY9" s="11">
        <v>171866.133</v>
      </c>
      <c r="AZ9" s="11" t="s">
        <v>46</v>
      </c>
      <c r="BA9" s="11">
        <v>47318.224999999999</v>
      </c>
      <c r="BB9" s="11">
        <v>115692.4817</v>
      </c>
      <c r="BC9" s="11">
        <v>92923.698610000007</v>
      </c>
      <c r="BD9" s="11">
        <v>349572.43280000001</v>
      </c>
      <c r="BE9" s="11">
        <v>270269.05009999999</v>
      </c>
      <c r="BF9" s="11">
        <v>15.499411200000001</v>
      </c>
      <c r="BG9" s="11">
        <v>115692.4817</v>
      </c>
      <c r="BH9" s="11" t="s">
        <v>97</v>
      </c>
      <c r="BI9" s="11">
        <v>270269.05009999999</v>
      </c>
      <c r="BJ9" s="11" t="s">
        <v>98</v>
      </c>
      <c r="BK9" s="11">
        <v>92923.698610000007</v>
      </c>
      <c r="BL9" s="11" t="s">
        <v>99</v>
      </c>
    </row>
    <row r="10" spans="1:71" x14ac:dyDescent="0.25">
      <c r="A10" s="11">
        <v>2019</v>
      </c>
      <c r="B10" s="11" t="s">
        <v>159</v>
      </c>
      <c r="C10" s="11" t="s">
        <v>160</v>
      </c>
      <c r="D10" s="11" t="s">
        <v>161</v>
      </c>
      <c r="E10" s="11" t="s">
        <v>162</v>
      </c>
      <c r="F10" s="11">
        <v>41.441667000000002</v>
      </c>
      <c r="G10" s="11">
        <v>-88.159719999999993</v>
      </c>
      <c r="H10" s="12">
        <v>110000432504</v>
      </c>
      <c r="I10" s="11">
        <v>2843</v>
      </c>
      <c r="J10" s="11" t="s">
        <v>86</v>
      </c>
      <c r="K10" s="11">
        <v>323120</v>
      </c>
      <c r="L10" s="11" t="s">
        <v>87</v>
      </c>
      <c r="M10" s="11" t="s">
        <v>88</v>
      </c>
      <c r="N10" s="11" t="s">
        <v>89</v>
      </c>
      <c r="O10" s="11" t="s">
        <v>72</v>
      </c>
      <c r="P10" s="11" t="s">
        <v>163</v>
      </c>
      <c r="Q10" s="11">
        <v>350</v>
      </c>
      <c r="R10" s="11">
        <v>0.74501399999999995</v>
      </c>
      <c r="S10" s="11">
        <f t="shared" si="0"/>
        <v>2.1286114285714287E-3</v>
      </c>
      <c r="T10" s="11">
        <f t="shared" si="1"/>
        <v>3.5476857142857143E-2</v>
      </c>
      <c r="U10" s="11" t="s">
        <v>164</v>
      </c>
      <c r="V10" s="11" t="s">
        <v>165</v>
      </c>
      <c r="W10" s="11">
        <v>71200040905</v>
      </c>
      <c r="X10" s="11" t="s">
        <v>164</v>
      </c>
      <c r="Y10" s="11" t="s">
        <v>166</v>
      </c>
      <c r="AA10" s="11">
        <v>2023</v>
      </c>
      <c r="AB10" s="13" t="s">
        <v>167</v>
      </c>
      <c r="AC10" s="11" t="s">
        <v>168</v>
      </c>
      <c r="AD10" s="11" t="s">
        <v>80</v>
      </c>
      <c r="AE10" s="11">
        <v>0.88</v>
      </c>
      <c r="AF10" s="11">
        <v>0.96675</v>
      </c>
      <c r="AG10" s="11" t="s">
        <v>79</v>
      </c>
      <c r="AH10" s="11">
        <v>0.88</v>
      </c>
      <c r="AI10" s="11">
        <v>1.3615624</v>
      </c>
      <c r="AJ10" s="11">
        <v>14787967</v>
      </c>
      <c r="AK10" s="11" t="s">
        <v>169</v>
      </c>
      <c r="AL10" s="11">
        <v>2</v>
      </c>
      <c r="AM10" s="11">
        <v>16.562999999999999</v>
      </c>
      <c r="AN10" s="11">
        <v>15.345000000000001</v>
      </c>
      <c r="AO10" s="11">
        <v>20.170000000000002</v>
      </c>
      <c r="AP10" s="11">
        <v>143.428</v>
      </c>
      <c r="AQ10" s="11">
        <v>52.01</v>
      </c>
      <c r="AR10" s="11">
        <v>25.684000000000001</v>
      </c>
      <c r="AS10" s="11">
        <v>14.811</v>
      </c>
      <c r="AT10" s="11">
        <v>9.5530000000000008</v>
      </c>
      <c r="AU10" s="11">
        <v>4.9530000000000003</v>
      </c>
      <c r="AV10" s="11">
        <v>5.4829999999999997</v>
      </c>
      <c r="AW10" s="11">
        <v>5.165</v>
      </c>
      <c r="AX10" s="11">
        <v>29.771999999999998</v>
      </c>
      <c r="AY10" s="11">
        <v>17.355</v>
      </c>
      <c r="AZ10" s="11" t="s">
        <v>45</v>
      </c>
      <c r="BA10" s="11">
        <v>4.9530000000000003</v>
      </c>
      <c r="BB10" s="11">
        <v>12.110024449999999</v>
      </c>
      <c r="BC10" s="11">
        <v>7.0447361900000001</v>
      </c>
      <c r="BD10" s="11">
        <v>40.496332520000003</v>
      </c>
      <c r="BE10" s="11">
        <v>19.752695370000001</v>
      </c>
      <c r="BF10" s="11">
        <v>3.3290034230000001</v>
      </c>
      <c r="BG10" s="11">
        <v>12.110024449999999</v>
      </c>
      <c r="BH10" s="11" t="s">
        <v>97</v>
      </c>
      <c r="BI10" s="11">
        <v>19.752695370000001</v>
      </c>
      <c r="BJ10" s="11" t="s">
        <v>98</v>
      </c>
      <c r="BK10" s="11">
        <v>7.0447361900000001</v>
      </c>
      <c r="BL10" s="11" t="s">
        <v>99</v>
      </c>
    </row>
    <row r="11" spans="1:71" x14ac:dyDescent="0.25">
      <c r="A11" s="11">
        <v>2023</v>
      </c>
      <c r="B11" s="11" t="s">
        <v>170</v>
      </c>
      <c r="C11" s="11" t="s">
        <v>171</v>
      </c>
      <c r="D11" s="11" t="s">
        <v>172</v>
      </c>
      <c r="E11" s="11" t="s">
        <v>162</v>
      </c>
      <c r="F11" s="11">
        <v>41.412897000000001</v>
      </c>
      <c r="G11" s="11">
        <v>-88.329773000000003</v>
      </c>
      <c r="H11" s="12">
        <v>110000433013</v>
      </c>
      <c r="I11" s="11">
        <v>2821</v>
      </c>
      <c r="J11" s="11" t="s">
        <v>86</v>
      </c>
      <c r="K11" s="11">
        <v>323120</v>
      </c>
      <c r="L11" s="11" t="s">
        <v>87</v>
      </c>
      <c r="M11" s="11" t="s">
        <v>88</v>
      </c>
      <c r="N11" s="11" t="s">
        <v>89</v>
      </c>
      <c r="O11" s="11" t="s">
        <v>1714</v>
      </c>
      <c r="P11" s="11" t="s">
        <v>173</v>
      </c>
      <c r="Q11" s="11">
        <v>350</v>
      </c>
      <c r="R11" s="11">
        <v>2.09748</v>
      </c>
      <c r="S11" s="11">
        <f t="shared" si="0"/>
        <v>5.9928000000000004E-3</v>
      </c>
      <c r="T11" s="11">
        <f t="shared" si="1"/>
        <v>9.9879999999999997E-2</v>
      </c>
      <c r="U11" s="11" t="s">
        <v>174</v>
      </c>
      <c r="V11" s="11" t="s">
        <v>175</v>
      </c>
      <c r="W11" s="11">
        <v>71200050106</v>
      </c>
      <c r="X11" s="11" t="s">
        <v>176</v>
      </c>
      <c r="Y11" s="11" t="s">
        <v>174</v>
      </c>
      <c r="AA11" s="11">
        <v>2023</v>
      </c>
      <c r="AB11" s="13" t="s">
        <v>177</v>
      </c>
      <c r="AC11" s="11" t="s">
        <v>178</v>
      </c>
      <c r="AD11" s="11" t="s">
        <v>80</v>
      </c>
      <c r="AE11" s="11" t="s">
        <v>80</v>
      </c>
      <c r="AF11" s="11">
        <v>0.72458166700000004</v>
      </c>
      <c r="AG11" s="11" t="s">
        <v>79</v>
      </c>
      <c r="AH11" s="11">
        <v>0.72458166700000004</v>
      </c>
      <c r="AI11" s="11">
        <v>1.1210944920000001</v>
      </c>
      <c r="AJ11" s="11">
        <v>14779258</v>
      </c>
      <c r="AK11" s="11" t="s">
        <v>80</v>
      </c>
      <c r="AL11" s="11">
        <v>1</v>
      </c>
      <c r="AM11" s="11">
        <v>1.873</v>
      </c>
      <c r="AN11" s="11">
        <v>1.6779999999999999</v>
      </c>
      <c r="AO11" s="11">
        <v>2.0009999999999999</v>
      </c>
      <c r="AP11" s="11">
        <v>43.472999999999999</v>
      </c>
      <c r="AQ11" s="11">
        <v>7.0819999999999999</v>
      </c>
      <c r="AR11" s="11">
        <v>2.7730000000000001</v>
      </c>
      <c r="AS11" s="11">
        <v>1.448</v>
      </c>
      <c r="AT11" s="11">
        <v>0.76200000000000001</v>
      </c>
      <c r="AU11" s="11">
        <v>0.39700000000000002</v>
      </c>
      <c r="AV11" s="11">
        <v>0.55000000000000004</v>
      </c>
      <c r="AW11" s="11">
        <v>0.56100000000000005</v>
      </c>
      <c r="AX11" s="11">
        <v>6.07</v>
      </c>
      <c r="AY11" s="11">
        <v>1.7989999999999999</v>
      </c>
      <c r="AZ11" s="11" t="s">
        <v>45</v>
      </c>
      <c r="BA11" s="11">
        <v>0.39700000000000002</v>
      </c>
      <c r="BB11" s="11">
        <v>0.97066014700000003</v>
      </c>
      <c r="BC11" s="11">
        <v>0.51666016000000003</v>
      </c>
      <c r="BD11" s="11">
        <v>4.579462103</v>
      </c>
      <c r="BE11" s="11">
        <v>1.6655274659999999</v>
      </c>
      <c r="BF11" s="11">
        <v>2.7410623279999999</v>
      </c>
      <c r="BG11" s="11">
        <v>2.7410623279999999</v>
      </c>
      <c r="BH11" s="11" t="s">
        <v>109</v>
      </c>
      <c r="BI11" s="11">
        <v>2.7410623279999999</v>
      </c>
      <c r="BJ11" s="11" t="s">
        <v>109</v>
      </c>
      <c r="BK11" s="11">
        <v>2.7410623279999999</v>
      </c>
      <c r="BL11" s="11" t="s">
        <v>109</v>
      </c>
    </row>
    <row r="12" spans="1:71" x14ac:dyDescent="0.25">
      <c r="A12" s="11">
        <v>2020</v>
      </c>
      <c r="B12" s="11" t="s">
        <v>179</v>
      </c>
      <c r="C12" s="11" t="s">
        <v>171</v>
      </c>
      <c r="D12" s="11" t="s">
        <v>172</v>
      </c>
      <c r="E12" s="11" t="s">
        <v>162</v>
      </c>
      <c r="F12" s="11">
        <v>41.305320000000002</v>
      </c>
      <c r="G12" s="11">
        <v>-88.561769999999996</v>
      </c>
      <c r="H12" s="12">
        <v>110000433022</v>
      </c>
      <c r="I12" s="11">
        <v>2821</v>
      </c>
      <c r="J12" s="11" t="s">
        <v>86</v>
      </c>
      <c r="K12" s="11">
        <v>323120</v>
      </c>
      <c r="L12" s="11" t="s">
        <v>87</v>
      </c>
      <c r="M12" s="11" t="s">
        <v>88</v>
      </c>
      <c r="N12" s="11" t="s">
        <v>89</v>
      </c>
      <c r="O12" s="11" t="s">
        <v>1714</v>
      </c>
      <c r="P12" s="11" t="s">
        <v>180</v>
      </c>
      <c r="Q12" s="11">
        <v>350</v>
      </c>
      <c r="R12" s="11">
        <v>0.20465185</v>
      </c>
      <c r="S12" s="11">
        <f t="shared" si="0"/>
        <v>5.8471957142857138E-4</v>
      </c>
      <c r="T12" s="11">
        <f t="shared" si="1"/>
        <v>9.7453261904761907E-3</v>
      </c>
      <c r="U12" s="11" t="s">
        <v>181</v>
      </c>
      <c r="V12" s="11" t="s">
        <v>182</v>
      </c>
      <c r="W12" s="11">
        <v>71200050705</v>
      </c>
      <c r="X12" s="11" t="s">
        <v>183</v>
      </c>
      <c r="Y12" s="11" t="s">
        <v>181</v>
      </c>
      <c r="AA12" s="11">
        <v>2023</v>
      </c>
      <c r="AB12" s="13" t="s">
        <v>184</v>
      </c>
      <c r="AC12" s="11" t="s">
        <v>185</v>
      </c>
      <c r="AD12" s="11" t="s">
        <v>80</v>
      </c>
      <c r="AE12" s="11">
        <v>3.2000000000000001E-2</v>
      </c>
      <c r="AF12" s="11">
        <v>2.8323417E-2</v>
      </c>
      <c r="AG12" s="11" t="s">
        <v>79</v>
      </c>
      <c r="AH12" s="11">
        <v>3.2000000000000001E-2</v>
      </c>
      <c r="AI12" s="11">
        <v>4.9511359999999997E-2</v>
      </c>
      <c r="AJ12" s="11">
        <v>14779564</v>
      </c>
      <c r="AK12" s="11" t="s">
        <v>186</v>
      </c>
      <c r="AL12" s="11">
        <v>2</v>
      </c>
      <c r="AM12" s="11">
        <v>19.074999999999999</v>
      </c>
      <c r="AN12" s="11">
        <v>17.920999999999999</v>
      </c>
      <c r="AO12" s="11">
        <v>21.530999999999999</v>
      </c>
      <c r="AP12" s="11">
        <v>163.63</v>
      </c>
      <c r="AQ12" s="11">
        <v>55.844000000000001</v>
      </c>
      <c r="AR12" s="11">
        <v>28.774000000000001</v>
      </c>
      <c r="AS12" s="11">
        <v>16.777999999999999</v>
      </c>
      <c r="AT12" s="11">
        <v>10.755000000000001</v>
      </c>
      <c r="AU12" s="11">
        <v>5.7530000000000001</v>
      </c>
      <c r="AV12" s="11">
        <v>6.5579999999999998</v>
      </c>
      <c r="AW12" s="11">
        <v>6.0469999999999997</v>
      </c>
      <c r="AX12" s="11">
        <v>32.533000000000001</v>
      </c>
      <c r="AY12" s="11">
        <v>18.776</v>
      </c>
      <c r="AZ12" s="11" t="s">
        <v>45</v>
      </c>
      <c r="BA12" s="11">
        <v>5.7530000000000001</v>
      </c>
      <c r="BB12" s="11">
        <v>14.066014669999999</v>
      </c>
      <c r="BC12" s="11">
        <v>8.2258293820000006</v>
      </c>
      <c r="BD12" s="11">
        <v>46.63814181</v>
      </c>
      <c r="BE12" s="11">
        <v>23.003356400000001</v>
      </c>
      <c r="BF12" s="11">
        <v>0.12105467</v>
      </c>
      <c r="BG12" s="11">
        <v>14.066014669999999</v>
      </c>
      <c r="BH12" s="11" t="s">
        <v>97</v>
      </c>
      <c r="BI12" s="11">
        <v>23.003356400000001</v>
      </c>
      <c r="BJ12" s="11" t="s">
        <v>98</v>
      </c>
      <c r="BK12" s="11">
        <v>8.2258293820000006</v>
      </c>
      <c r="BL12" s="11" t="s">
        <v>99</v>
      </c>
    </row>
    <row r="13" spans="1:71" x14ac:dyDescent="0.25">
      <c r="A13" s="11">
        <v>2023</v>
      </c>
      <c r="B13" s="11" t="s">
        <v>187</v>
      </c>
      <c r="C13" s="11" t="s">
        <v>188</v>
      </c>
      <c r="D13" s="11" t="s">
        <v>189</v>
      </c>
      <c r="E13" s="11" t="s">
        <v>190</v>
      </c>
      <c r="F13" s="11">
        <v>39.121471999999997</v>
      </c>
      <c r="G13" s="11">
        <v>-94.473416999999998</v>
      </c>
      <c r="H13" s="12">
        <v>110000443226</v>
      </c>
      <c r="I13" s="11">
        <v>2879</v>
      </c>
      <c r="J13" s="11" t="s">
        <v>191</v>
      </c>
      <c r="K13" s="11">
        <v>325320</v>
      </c>
      <c r="L13" s="11" t="s">
        <v>192</v>
      </c>
      <c r="M13" s="11" t="s">
        <v>193</v>
      </c>
      <c r="N13" s="11" t="s">
        <v>194</v>
      </c>
      <c r="O13" s="11" t="s">
        <v>72</v>
      </c>
      <c r="P13" s="11" t="s">
        <v>195</v>
      </c>
      <c r="Q13" s="11">
        <v>350</v>
      </c>
      <c r="R13" s="11">
        <v>13.2568</v>
      </c>
      <c r="S13" s="11">
        <f t="shared" si="0"/>
        <v>3.7876571428571426E-2</v>
      </c>
      <c r="T13" s="11">
        <f t="shared" si="1"/>
        <v>0.63127619047619044</v>
      </c>
      <c r="U13" s="11" t="s">
        <v>196</v>
      </c>
      <c r="V13" s="11" t="s">
        <v>197</v>
      </c>
      <c r="W13" s="13" t="s">
        <v>198</v>
      </c>
      <c r="X13" s="11" t="s">
        <v>199</v>
      </c>
      <c r="Y13" s="11" t="s">
        <v>196</v>
      </c>
      <c r="Z13" s="11" t="s">
        <v>200</v>
      </c>
      <c r="AA13" s="11">
        <v>2023</v>
      </c>
      <c r="AB13" s="13" t="s">
        <v>201</v>
      </c>
      <c r="AC13" s="11" t="s">
        <v>202</v>
      </c>
      <c r="AD13" s="11" t="s">
        <v>80</v>
      </c>
      <c r="AE13" s="11" t="s">
        <v>80</v>
      </c>
      <c r="AF13" s="11">
        <v>0.44083333299999999</v>
      </c>
      <c r="AG13" s="11" t="s">
        <v>79</v>
      </c>
      <c r="AH13" s="11">
        <v>0.44083333299999999</v>
      </c>
      <c r="AI13" s="11">
        <v>0.68207055800000005</v>
      </c>
      <c r="AJ13" s="11">
        <v>4391195</v>
      </c>
      <c r="AK13" s="11" t="s">
        <v>203</v>
      </c>
      <c r="AL13" s="11">
        <v>5</v>
      </c>
      <c r="AM13" s="11">
        <v>253.75800000000001</v>
      </c>
      <c r="AN13" s="11">
        <v>174.33600000000001</v>
      </c>
      <c r="AO13" s="11">
        <v>243.46600000000001</v>
      </c>
      <c r="AP13" s="11">
        <v>331.37599999999998</v>
      </c>
      <c r="AQ13" s="11">
        <v>367.05399999999997</v>
      </c>
      <c r="AR13" s="11">
        <v>438.202</v>
      </c>
      <c r="AS13" s="11">
        <v>339.23200000000003</v>
      </c>
      <c r="AT13" s="11">
        <v>193.428</v>
      </c>
      <c r="AU13" s="11">
        <v>106.34399999999999</v>
      </c>
      <c r="AV13" s="11">
        <v>246.04400000000001</v>
      </c>
      <c r="AW13" s="11">
        <v>179.04</v>
      </c>
      <c r="AX13" s="11">
        <v>229.64699999999999</v>
      </c>
      <c r="AY13" s="11">
        <v>231.54400000000001</v>
      </c>
      <c r="AZ13" s="11" t="s">
        <v>45</v>
      </c>
      <c r="BA13" s="11">
        <v>106.34399999999999</v>
      </c>
      <c r="BB13" s="11">
        <v>260.00977999999998</v>
      </c>
      <c r="BC13" s="11">
        <v>168.49628509999999</v>
      </c>
      <c r="BD13" s="11">
        <v>620.43520779999994</v>
      </c>
      <c r="BE13" s="11">
        <v>414.3054874</v>
      </c>
      <c r="BF13" s="11">
        <v>1.667654177</v>
      </c>
      <c r="BG13" s="11">
        <v>260.00977999999998</v>
      </c>
      <c r="BH13" s="11" t="s">
        <v>97</v>
      </c>
      <c r="BI13" s="11">
        <v>414.3054874</v>
      </c>
      <c r="BJ13" s="11" t="s">
        <v>98</v>
      </c>
      <c r="BK13" s="11">
        <v>168.49628509999999</v>
      </c>
      <c r="BL13" s="11" t="s">
        <v>99</v>
      </c>
    </row>
    <row r="14" spans="1:71" x14ac:dyDescent="0.25">
      <c r="A14" s="11">
        <v>2021</v>
      </c>
      <c r="B14" s="11" t="s">
        <v>204</v>
      </c>
      <c r="C14" s="11" t="s">
        <v>205</v>
      </c>
      <c r="D14" s="11" t="s">
        <v>206</v>
      </c>
      <c r="E14" s="11" t="s">
        <v>207</v>
      </c>
      <c r="F14" s="11">
        <v>35.136057000000001</v>
      </c>
      <c r="G14" s="11">
        <v>-90.096892999999994</v>
      </c>
      <c r="H14" s="12">
        <v>110000452082</v>
      </c>
      <c r="I14" s="11">
        <v>2869</v>
      </c>
      <c r="J14" s="11" t="s">
        <v>68</v>
      </c>
      <c r="K14" s="11">
        <v>325180</v>
      </c>
      <c r="L14" s="11" t="s">
        <v>69</v>
      </c>
      <c r="M14" s="11" t="s">
        <v>70</v>
      </c>
      <c r="N14" s="11" t="s">
        <v>71</v>
      </c>
      <c r="O14" s="11" t="s">
        <v>72</v>
      </c>
      <c r="P14" s="11" t="s">
        <v>73</v>
      </c>
      <c r="Q14" s="11">
        <v>350</v>
      </c>
      <c r="R14" s="11">
        <v>5.9301479999999997E-2</v>
      </c>
      <c r="S14" s="11">
        <f t="shared" si="0"/>
        <v>1.6943279999999999E-4</v>
      </c>
      <c r="T14" s="11">
        <f t="shared" si="1"/>
        <v>2.82388E-3</v>
      </c>
      <c r="U14" s="11" t="s">
        <v>208</v>
      </c>
      <c r="V14" s="11" t="s">
        <v>209</v>
      </c>
      <c r="W14" s="11">
        <v>80101000703</v>
      </c>
      <c r="X14" s="11" t="s">
        <v>208</v>
      </c>
      <c r="Y14" s="11" t="s">
        <v>210</v>
      </c>
      <c r="AA14" s="11">
        <v>2023</v>
      </c>
      <c r="AB14" s="13" t="s">
        <v>211</v>
      </c>
      <c r="AC14" s="11" t="s">
        <v>212</v>
      </c>
      <c r="AD14" s="11" t="s">
        <v>80</v>
      </c>
      <c r="AE14" s="11">
        <v>7.6999999999999999E-2</v>
      </c>
      <c r="AF14" s="11">
        <v>6.8958329999999997E-3</v>
      </c>
      <c r="AG14" s="11" t="s">
        <v>79</v>
      </c>
      <c r="AH14" s="11">
        <v>7.6999999999999999E-2</v>
      </c>
      <c r="AI14" s="11">
        <v>0.11913671000000001</v>
      </c>
      <c r="AJ14" s="11">
        <v>7474830</v>
      </c>
      <c r="AK14" s="11" t="s">
        <v>213</v>
      </c>
      <c r="AL14" s="11">
        <v>10</v>
      </c>
      <c r="AM14" s="11">
        <v>555315.90399999998</v>
      </c>
      <c r="AN14" s="11">
        <v>629549.54700000002</v>
      </c>
      <c r="AO14" s="11">
        <v>655454.43900000001</v>
      </c>
      <c r="AP14" s="11">
        <v>849651.7</v>
      </c>
      <c r="AQ14" s="11">
        <v>874024.78599999996</v>
      </c>
      <c r="AR14" s="11">
        <v>726161.69799999997</v>
      </c>
      <c r="AS14" s="11">
        <v>540936.64</v>
      </c>
      <c r="AT14" s="11">
        <v>425392.386</v>
      </c>
      <c r="AU14" s="11">
        <v>338797.77</v>
      </c>
      <c r="AV14" s="11">
        <v>305129.64299999998</v>
      </c>
      <c r="AW14" s="11">
        <v>329314.777</v>
      </c>
      <c r="AX14" s="11">
        <v>408199.59700000001</v>
      </c>
      <c r="AY14" s="11">
        <v>620859.33499999996</v>
      </c>
      <c r="AZ14" s="11" t="s">
        <v>46</v>
      </c>
      <c r="BA14" s="11">
        <v>305129.64299999998</v>
      </c>
      <c r="BB14" s="11">
        <v>746038.24690000003</v>
      </c>
      <c r="BC14" s="11">
        <v>639845.75509999995</v>
      </c>
      <c r="BD14" s="11">
        <v>1357740.5970000001</v>
      </c>
      <c r="BE14" s="11">
        <v>1489612.5390000001</v>
      </c>
      <c r="BF14" s="11">
        <v>0.29128779999999999</v>
      </c>
      <c r="BG14" s="11">
        <v>746038.24690000003</v>
      </c>
      <c r="BH14" s="11" t="s">
        <v>97</v>
      </c>
      <c r="BI14" s="11">
        <v>1489612.5390000001</v>
      </c>
      <c r="BJ14" s="11" t="s">
        <v>98</v>
      </c>
      <c r="BK14" s="11">
        <v>639845.75509999995</v>
      </c>
      <c r="BL14" s="11" t="s">
        <v>99</v>
      </c>
    </row>
    <row r="15" spans="1:71" x14ac:dyDescent="0.25">
      <c r="A15" s="11">
        <v>2021</v>
      </c>
      <c r="B15" s="11" t="s">
        <v>214</v>
      </c>
      <c r="C15" s="11" t="s">
        <v>215</v>
      </c>
      <c r="D15" s="11" t="s">
        <v>216</v>
      </c>
      <c r="E15" s="11" t="s">
        <v>217</v>
      </c>
      <c r="F15" s="11">
        <v>29.718139000000001</v>
      </c>
      <c r="G15" s="11">
        <v>-95.268749999999997</v>
      </c>
      <c r="H15" s="12">
        <v>110000460901</v>
      </c>
      <c r="I15" s="11">
        <v>2819</v>
      </c>
      <c r="J15" s="11" t="s">
        <v>86</v>
      </c>
      <c r="K15" s="11">
        <v>323120</v>
      </c>
      <c r="L15" s="11" t="s">
        <v>87</v>
      </c>
      <c r="M15" s="11" t="s">
        <v>88</v>
      </c>
      <c r="N15" s="11" t="s">
        <v>89</v>
      </c>
      <c r="O15" s="11" t="s">
        <v>72</v>
      </c>
      <c r="P15" s="11" t="s">
        <v>218</v>
      </c>
      <c r="Q15" s="11">
        <v>350</v>
      </c>
      <c r="R15" s="11">
        <v>14.064920000000001</v>
      </c>
      <c r="S15" s="11">
        <f t="shared" si="0"/>
        <v>4.0185485714285714E-2</v>
      </c>
      <c r="T15" s="11">
        <f t="shared" si="1"/>
        <v>0.66975809523809526</v>
      </c>
      <c r="U15" s="11" t="s">
        <v>219</v>
      </c>
      <c r="V15" s="11" t="s">
        <v>220</v>
      </c>
      <c r="W15" s="13" t="s">
        <v>221</v>
      </c>
      <c r="X15" s="11" t="s">
        <v>219</v>
      </c>
      <c r="AA15" s="11">
        <v>2023</v>
      </c>
      <c r="AB15" s="13" t="s">
        <v>222</v>
      </c>
      <c r="AC15" s="11" t="s">
        <v>223</v>
      </c>
      <c r="AD15" s="11">
        <v>1.44</v>
      </c>
      <c r="AE15" s="11">
        <v>1.44</v>
      </c>
      <c r="AF15" s="11">
        <v>0.38879861100000002</v>
      </c>
      <c r="AG15" s="11" t="s">
        <v>79</v>
      </c>
      <c r="AH15" s="11">
        <v>1.44</v>
      </c>
      <c r="AI15" s="11">
        <v>2.2280112000000001</v>
      </c>
      <c r="AJ15" s="11">
        <v>1439589</v>
      </c>
      <c r="AK15" s="11" t="s">
        <v>224</v>
      </c>
      <c r="AL15" s="11">
        <v>2</v>
      </c>
      <c r="AM15" s="11">
        <v>113.402</v>
      </c>
      <c r="AN15" s="11">
        <v>236.52699999999999</v>
      </c>
      <c r="AO15" s="11">
        <v>228.386</v>
      </c>
      <c r="AP15" s="11">
        <v>158.90700000000001</v>
      </c>
      <c r="AQ15" s="11">
        <v>121.02800000000001</v>
      </c>
      <c r="AR15" s="11">
        <v>102.27800000000001</v>
      </c>
      <c r="AS15" s="11">
        <v>119.605</v>
      </c>
      <c r="AT15" s="11">
        <v>50.639000000000003</v>
      </c>
      <c r="AU15" s="11">
        <v>52.406999999999996</v>
      </c>
      <c r="AV15" s="11">
        <v>61.567999999999998</v>
      </c>
      <c r="AW15" s="11">
        <v>61.183999999999997</v>
      </c>
      <c r="AX15" s="11">
        <v>65.069000000000003</v>
      </c>
      <c r="AY15" s="11">
        <v>158.99199999999999</v>
      </c>
      <c r="AZ15" s="11" t="s">
        <v>44</v>
      </c>
      <c r="BA15" s="11">
        <v>50.639000000000003</v>
      </c>
      <c r="BB15" s="11">
        <v>123.8117359</v>
      </c>
      <c r="BC15" s="11">
        <v>78.166386970000005</v>
      </c>
      <c r="BD15" s="11">
        <v>277.26650369999999</v>
      </c>
      <c r="BE15" s="11">
        <v>185.24007309999999</v>
      </c>
      <c r="BF15" s="11">
        <v>5.4474601470000001</v>
      </c>
      <c r="BG15" s="11">
        <v>123.8117359</v>
      </c>
      <c r="BH15" s="11" t="s">
        <v>97</v>
      </c>
      <c r="BI15" s="11">
        <v>185.24007309999999</v>
      </c>
      <c r="BJ15" s="11" t="s">
        <v>98</v>
      </c>
      <c r="BK15" s="11">
        <v>78.166386970000005</v>
      </c>
      <c r="BL15" s="11" t="s">
        <v>99</v>
      </c>
    </row>
    <row r="16" spans="1:71" x14ac:dyDescent="0.25">
      <c r="A16" s="11">
        <v>2021</v>
      </c>
      <c r="B16" s="11" t="s">
        <v>225</v>
      </c>
      <c r="C16" s="11" t="s">
        <v>215</v>
      </c>
      <c r="D16" s="11" t="s">
        <v>226</v>
      </c>
      <c r="E16" s="11" t="s">
        <v>217</v>
      </c>
      <c r="F16" s="11">
        <v>29.75487</v>
      </c>
      <c r="G16" s="11">
        <v>-95.103269999999995</v>
      </c>
      <c r="H16" s="12">
        <v>110000460983</v>
      </c>
      <c r="I16" s="11">
        <v>2869</v>
      </c>
      <c r="J16" s="11" t="s">
        <v>68</v>
      </c>
      <c r="K16" s="11">
        <v>325180</v>
      </c>
      <c r="L16" s="11" t="s">
        <v>69</v>
      </c>
      <c r="M16" s="11" t="s">
        <v>70</v>
      </c>
      <c r="N16" s="11" t="s">
        <v>71</v>
      </c>
      <c r="O16" s="11" t="s">
        <v>72</v>
      </c>
      <c r="P16" s="11" t="s">
        <v>73</v>
      </c>
      <c r="Q16" s="11">
        <v>350</v>
      </c>
      <c r="R16" s="11">
        <v>0.37450460000000002</v>
      </c>
      <c r="S16" s="11">
        <f t="shared" si="0"/>
        <v>1.0700131428571429E-3</v>
      </c>
      <c r="T16" s="11">
        <f t="shared" si="1"/>
        <v>1.7833552380952383E-2</v>
      </c>
      <c r="U16" s="11" t="s">
        <v>227</v>
      </c>
      <c r="V16" s="11" t="s">
        <v>228</v>
      </c>
      <c r="W16" s="13" t="s">
        <v>221</v>
      </c>
      <c r="X16" s="11" t="s">
        <v>227</v>
      </c>
      <c r="AA16" s="11">
        <v>2023</v>
      </c>
      <c r="AB16" s="13" t="s">
        <v>222</v>
      </c>
      <c r="AC16" s="11" t="s">
        <v>229</v>
      </c>
      <c r="AD16" s="11">
        <v>0.22</v>
      </c>
      <c r="AE16" s="11" t="s">
        <v>80</v>
      </c>
      <c r="AF16" s="11">
        <v>0.16594775</v>
      </c>
      <c r="AG16" s="11" t="s">
        <v>79</v>
      </c>
      <c r="AH16" s="11">
        <v>0.16594775</v>
      </c>
      <c r="AI16" s="11">
        <v>0.25675933699999998</v>
      </c>
      <c r="AJ16" s="11">
        <v>1439361</v>
      </c>
      <c r="AK16" s="11" t="s">
        <v>228</v>
      </c>
      <c r="AL16" s="11">
        <v>2</v>
      </c>
      <c r="AM16" s="11">
        <v>50.506</v>
      </c>
      <c r="AN16" s="11">
        <v>116.425</v>
      </c>
      <c r="AO16" s="11">
        <v>105.94199999999999</v>
      </c>
      <c r="AP16" s="11">
        <v>73.683999999999997</v>
      </c>
      <c r="AQ16" s="11">
        <v>50.481999999999999</v>
      </c>
      <c r="AR16" s="11">
        <v>42.142000000000003</v>
      </c>
      <c r="AS16" s="11">
        <v>44.851999999999997</v>
      </c>
      <c r="AT16" s="11">
        <v>15.054</v>
      </c>
      <c r="AU16" s="11">
        <v>11.167999999999999</v>
      </c>
      <c r="AV16" s="11">
        <v>10.17</v>
      </c>
      <c r="AW16" s="11">
        <v>15.053000000000001</v>
      </c>
      <c r="AX16" s="11">
        <v>41.162999999999997</v>
      </c>
      <c r="AY16" s="11">
        <v>93.537000000000006</v>
      </c>
      <c r="AZ16" s="11" t="s">
        <v>46</v>
      </c>
      <c r="BA16" s="11">
        <v>10.17</v>
      </c>
      <c r="BB16" s="11">
        <v>24.86552567</v>
      </c>
      <c r="BC16" s="11">
        <v>14.835961299999999</v>
      </c>
      <c r="BD16" s="11">
        <v>123.4865526</v>
      </c>
      <c r="BE16" s="11">
        <v>50.48934929</v>
      </c>
      <c r="BF16" s="11">
        <v>0.62777344099999999</v>
      </c>
      <c r="BG16" s="11">
        <v>24.86552567</v>
      </c>
      <c r="BH16" s="11" t="s">
        <v>97</v>
      </c>
      <c r="BI16" s="11">
        <v>50.48934929</v>
      </c>
      <c r="BJ16" s="11" t="s">
        <v>98</v>
      </c>
      <c r="BK16" s="11">
        <v>14.835961299999999</v>
      </c>
      <c r="BL16" s="11" t="s">
        <v>99</v>
      </c>
    </row>
    <row r="17" spans="1:65" x14ac:dyDescent="0.25">
      <c r="A17" s="11">
        <v>2023</v>
      </c>
      <c r="B17" s="11" t="s">
        <v>230</v>
      </c>
      <c r="C17" s="11" t="s">
        <v>215</v>
      </c>
      <c r="D17" s="11" t="s">
        <v>216</v>
      </c>
      <c r="E17" s="11" t="s">
        <v>217</v>
      </c>
      <c r="F17" s="11">
        <v>29.706247999999999</v>
      </c>
      <c r="G17" s="11">
        <v>-95.251079000000004</v>
      </c>
      <c r="H17" s="12">
        <v>110000461107</v>
      </c>
      <c r="I17" s="11">
        <v>2869</v>
      </c>
      <c r="J17" s="11" t="s">
        <v>68</v>
      </c>
      <c r="K17" s="11">
        <v>325180</v>
      </c>
      <c r="L17" s="11" t="s">
        <v>69</v>
      </c>
      <c r="M17" s="11" t="s">
        <v>70</v>
      </c>
      <c r="N17" s="11" t="s">
        <v>71</v>
      </c>
      <c r="O17" s="11" t="s">
        <v>72</v>
      </c>
      <c r="P17" s="11" t="s">
        <v>73</v>
      </c>
      <c r="Q17" s="11">
        <v>350</v>
      </c>
      <c r="R17" s="11">
        <v>5.7998500000000001E-2</v>
      </c>
      <c r="S17" s="11">
        <f t="shared" si="0"/>
        <v>1.6571000000000001E-4</v>
      </c>
      <c r="T17" s="11">
        <f t="shared" si="1"/>
        <v>2.7618333333333336E-3</v>
      </c>
      <c r="U17" s="11" t="s">
        <v>231</v>
      </c>
      <c r="V17" s="11" t="s">
        <v>220</v>
      </c>
      <c r="W17" s="13" t="s">
        <v>221</v>
      </c>
      <c r="X17" s="11" t="s">
        <v>232</v>
      </c>
      <c r="Y17" s="11" t="s">
        <v>231</v>
      </c>
      <c r="AA17" s="11">
        <v>2023</v>
      </c>
      <c r="AB17" s="13" t="s">
        <v>222</v>
      </c>
      <c r="AC17" s="11" t="s">
        <v>223</v>
      </c>
      <c r="AD17" s="11">
        <v>1.5</v>
      </c>
      <c r="AE17" s="11" t="s">
        <v>80</v>
      </c>
      <c r="AF17" s="11">
        <v>0.457433333</v>
      </c>
      <c r="AG17" s="11" t="s">
        <v>79</v>
      </c>
      <c r="AH17" s="11">
        <v>0.457433333</v>
      </c>
      <c r="AI17" s="11">
        <v>0.70775457600000002</v>
      </c>
      <c r="AJ17" s="11">
        <v>1439537</v>
      </c>
      <c r="AK17" s="11" t="s">
        <v>233</v>
      </c>
      <c r="AL17" s="11">
        <v>2</v>
      </c>
      <c r="AM17" s="11">
        <v>163.25299999999999</v>
      </c>
      <c r="AN17" s="11">
        <v>252.02500000000001</v>
      </c>
      <c r="AO17" s="11">
        <v>216.59200000000001</v>
      </c>
      <c r="AP17" s="11">
        <v>156.816</v>
      </c>
      <c r="AQ17" s="11">
        <v>151.87200000000001</v>
      </c>
      <c r="AR17" s="11">
        <v>151.762</v>
      </c>
      <c r="AS17" s="11">
        <v>256.10899999999998</v>
      </c>
      <c r="AT17" s="11">
        <v>110.604</v>
      </c>
      <c r="AU17" s="11">
        <v>117.274</v>
      </c>
      <c r="AV17" s="11">
        <v>138.40700000000001</v>
      </c>
      <c r="AW17" s="11">
        <v>131.43899999999999</v>
      </c>
      <c r="AX17" s="11">
        <v>156.898</v>
      </c>
      <c r="AY17" s="11">
        <v>179.876</v>
      </c>
      <c r="AZ17" s="11" t="s">
        <v>44</v>
      </c>
      <c r="BA17" s="11">
        <v>110.604</v>
      </c>
      <c r="BB17" s="11">
        <v>270.42542789999999</v>
      </c>
      <c r="BC17" s="11">
        <v>175.4884783</v>
      </c>
      <c r="BD17" s="11">
        <v>399.15158919999999</v>
      </c>
      <c r="BE17" s="11">
        <v>343.92270689999998</v>
      </c>
      <c r="BF17" s="11">
        <v>1.7304512869999999</v>
      </c>
      <c r="BG17" s="11">
        <v>270.42542789999999</v>
      </c>
      <c r="BH17" s="11" t="s">
        <v>97</v>
      </c>
      <c r="BI17" s="11">
        <v>343.92270689999998</v>
      </c>
      <c r="BJ17" s="11" t="s">
        <v>98</v>
      </c>
      <c r="BK17" s="11">
        <v>175.4884783</v>
      </c>
      <c r="BL17" s="11" t="s">
        <v>99</v>
      </c>
    </row>
    <row r="18" spans="1:65" x14ac:dyDescent="0.25">
      <c r="A18" s="11">
        <v>2020</v>
      </c>
      <c r="B18" s="11" t="s">
        <v>234</v>
      </c>
      <c r="C18" s="11" t="s">
        <v>235</v>
      </c>
      <c r="D18" s="11" t="s">
        <v>216</v>
      </c>
      <c r="E18" s="11" t="s">
        <v>217</v>
      </c>
      <c r="F18" s="11">
        <v>29.704027</v>
      </c>
      <c r="G18" s="11">
        <v>-95.079931999999999</v>
      </c>
      <c r="H18" s="12">
        <v>110000463631</v>
      </c>
      <c r="I18" s="11">
        <v>2821</v>
      </c>
      <c r="J18" s="11" t="s">
        <v>86</v>
      </c>
      <c r="K18" s="11">
        <v>323120</v>
      </c>
      <c r="L18" s="11" t="s">
        <v>87</v>
      </c>
      <c r="M18" s="11" t="s">
        <v>88</v>
      </c>
      <c r="N18" s="11" t="s">
        <v>89</v>
      </c>
      <c r="O18" s="11" t="s">
        <v>1714</v>
      </c>
      <c r="P18" s="11" t="s">
        <v>236</v>
      </c>
      <c r="Q18" s="11">
        <v>350</v>
      </c>
      <c r="R18" s="11">
        <v>9.6111799999999997E-2</v>
      </c>
      <c r="S18" s="11">
        <f t="shared" si="0"/>
        <v>2.7460514285714287E-4</v>
      </c>
      <c r="T18" s="11">
        <f t="shared" si="1"/>
        <v>4.5767523809523807E-3</v>
      </c>
      <c r="U18" s="11" t="s">
        <v>237</v>
      </c>
      <c r="V18" s="11" t="s">
        <v>238</v>
      </c>
      <c r="W18" s="13" t="s">
        <v>221</v>
      </c>
      <c r="X18" s="11" t="s">
        <v>237</v>
      </c>
      <c r="AA18" s="11">
        <v>2023</v>
      </c>
      <c r="AB18" s="13" t="s">
        <v>222</v>
      </c>
      <c r="AC18" s="11" t="s">
        <v>239</v>
      </c>
      <c r="AD18" s="11">
        <v>0.622</v>
      </c>
      <c r="AE18" s="11">
        <v>0.622</v>
      </c>
      <c r="AF18" s="11">
        <v>0.34994444400000002</v>
      </c>
      <c r="AG18" s="11" t="s">
        <v>79</v>
      </c>
      <c r="AH18" s="11">
        <v>0.622</v>
      </c>
      <c r="AI18" s="11">
        <v>0.96237706000000001</v>
      </c>
      <c r="AJ18" s="11">
        <v>1440579</v>
      </c>
      <c r="AK18" s="11" t="s">
        <v>240</v>
      </c>
      <c r="AL18" s="11" t="s">
        <v>80</v>
      </c>
      <c r="AM18" s="11">
        <v>15</v>
      </c>
      <c r="AN18" s="11">
        <v>17</v>
      </c>
      <c r="AO18" s="11">
        <v>14</v>
      </c>
      <c r="AP18" s="11">
        <v>10</v>
      </c>
      <c r="AQ18" s="11">
        <v>6</v>
      </c>
      <c r="AR18" s="11">
        <v>11</v>
      </c>
      <c r="AS18" s="11">
        <v>12</v>
      </c>
      <c r="AT18" s="11">
        <v>2</v>
      </c>
      <c r="AU18" s="11">
        <v>2</v>
      </c>
      <c r="AV18" s="11">
        <v>2</v>
      </c>
      <c r="AW18" s="11">
        <v>2</v>
      </c>
      <c r="AX18" s="11">
        <v>13</v>
      </c>
      <c r="AY18" s="11">
        <v>28</v>
      </c>
      <c r="AZ18" s="11" t="s">
        <v>47</v>
      </c>
      <c r="BA18" s="11">
        <v>2</v>
      </c>
      <c r="BB18" s="11">
        <v>5</v>
      </c>
      <c r="BC18" s="11">
        <v>3</v>
      </c>
      <c r="BD18" s="11">
        <v>37</v>
      </c>
      <c r="BE18" s="11">
        <v>11</v>
      </c>
      <c r="BF18" s="11">
        <f>$AI18/0.409</f>
        <v>2.3530001466992667</v>
      </c>
      <c r="BG18" s="11">
        <f>BF18</f>
        <v>2.3530001466992667</v>
      </c>
      <c r="BH18" s="11" t="s">
        <v>241</v>
      </c>
      <c r="BI18" s="11">
        <f>BF18</f>
        <v>2.3530001466992667</v>
      </c>
      <c r="BJ18" s="11" t="s">
        <v>242</v>
      </c>
      <c r="BK18" s="11">
        <f>BF18</f>
        <v>2.3530001466992667</v>
      </c>
      <c r="BL18" s="11" t="s">
        <v>243</v>
      </c>
      <c r="BM18" s="11" t="s">
        <v>244</v>
      </c>
    </row>
    <row r="19" spans="1:65" x14ac:dyDescent="0.25">
      <c r="A19" s="11">
        <v>2022</v>
      </c>
      <c r="B19" s="11" t="s">
        <v>245</v>
      </c>
      <c r="C19" s="11" t="s">
        <v>235</v>
      </c>
      <c r="D19" s="11" t="s">
        <v>216</v>
      </c>
      <c r="E19" s="11" t="s">
        <v>217</v>
      </c>
      <c r="F19" s="11">
        <v>29.726065999999999</v>
      </c>
      <c r="G19" s="11">
        <v>-95.079583999999997</v>
      </c>
      <c r="H19" s="12">
        <v>110000463677</v>
      </c>
      <c r="I19" s="11">
        <v>2821</v>
      </c>
      <c r="J19" s="11" t="s">
        <v>86</v>
      </c>
      <c r="K19" s="11">
        <v>323120</v>
      </c>
      <c r="L19" s="11" t="s">
        <v>87</v>
      </c>
      <c r="M19" s="11" t="s">
        <v>88</v>
      </c>
      <c r="N19" s="11" t="s">
        <v>89</v>
      </c>
      <c r="O19" s="11" t="s">
        <v>1714</v>
      </c>
      <c r="P19" s="11" t="s">
        <v>246</v>
      </c>
      <c r="Q19" s="11">
        <v>350</v>
      </c>
      <c r="R19" s="11">
        <v>3.9936110000000002E-3</v>
      </c>
      <c r="S19" s="11">
        <f t="shared" si="0"/>
        <v>1.1410317142857143E-5</v>
      </c>
      <c r="T19" s="11">
        <f t="shared" si="1"/>
        <v>1.9017195238095239E-4</v>
      </c>
      <c r="U19" s="11" t="s">
        <v>247</v>
      </c>
      <c r="V19" s="11" t="s">
        <v>238</v>
      </c>
      <c r="W19" s="13" t="s">
        <v>221</v>
      </c>
      <c r="X19" s="11" t="s">
        <v>248</v>
      </c>
      <c r="Y19" s="11" t="s">
        <v>249</v>
      </c>
      <c r="Z19" s="11" t="s">
        <v>250</v>
      </c>
      <c r="AA19" s="11">
        <v>2023</v>
      </c>
      <c r="AB19" s="13" t="s">
        <v>222</v>
      </c>
      <c r="AC19" s="11" t="s">
        <v>251</v>
      </c>
      <c r="AD19" s="11" t="s">
        <v>80</v>
      </c>
      <c r="AE19" s="11" t="s">
        <v>80</v>
      </c>
      <c r="AF19" s="11">
        <v>2.0764999999999998E-3</v>
      </c>
      <c r="AG19" s="11" t="s">
        <v>79</v>
      </c>
      <c r="AH19" s="11">
        <v>2.0764999999999998E-3</v>
      </c>
      <c r="AI19" s="11">
        <v>3.2128230000000001E-3</v>
      </c>
      <c r="AJ19" s="11">
        <v>1439481</v>
      </c>
      <c r="AK19" s="11" t="s">
        <v>252</v>
      </c>
      <c r="AL19" s="11">
        <v>1</v>
      </c>
      <c r="AM19" s="11">
        <v>4.5670000000000002</v>
      </c>
      <c r="AN19" s="11">
        <v>8.6319999999999997</v>
      </c>
      <c r="AO19" s="11">
        <v>8.2880000000000003</v>
      </c>
      <c r="AP19" s="11">
        <v>5.6239999999999997</v>
      </c>
      <c r="AQ19" s="11">
        <v>3.27</v>
      </c>
      <c r="AR19" s="11">
        <v>3.5139999999999998</v>
      </c>
      <c r="AS19" s="11">
        <v>3.5129999999999999</v>
      </c>
      <c r="AT19" s="11">
        <v>0.90400000000000003</v>
      </c>
      <c r="AU19" s="11">
        <v>0.622</v>
      </c>
      <c r="AV19" s="11">
        <v>0.42499999999999999</v>
      </c>
      <c r="AW19" s="11">
        <v>0.72699999999999998</v>
      </c>
      <c r="AX19" s="11">
        <v>2.2650000000000001</v>
      </c>
      <c r="AY19" s="11">
        <v>7.8209999999999997</v>
      </c>
      <c r="AZ19" s="11" t="s">
        <v>46</v>
      </c>
      <c r="BA19" s="11">
        <v>0.42499999999999999</v>
      </c>
      <c r="BB19" s="11">
        <v>1.039119804</v>
      </c>
      <c r="BC19" s="11">
        <v>0.55442813599999996</v>
      </c>
      <c r="BD19" s="11">
        <v>11.16625917</v>
      </c>
      <c r="BE19" s="11">
        <v>2.6397350429999999</v>
      </c>
      <c r="BF19" s="11">
        <v>7.8553129999999992E-3</v>
      </c>
      <c r="BG19" s="11">
        <v>1.039119804</v>
      </c>
      <c r="BH19" s="11" t="s">
        <v>97</v>
      </c>
      <c r="BI19" s="11">
        <v>2.6397350429999999</v>
      </c>
      <c r="BJ19" s="11" t="s">
        <v>98</v>
      </c>
      <c r="BK19" s="11">
        <v>0.55442813599999996</v>
      </c>
      <c r="BL19" s="11" t="s">
        <v>99</v>
      </c>
    </row>
    <row r="20" spans="1:65" x14ac:dyDescent="0.25">
      <c r="A20" s="11">
        <v>2023</v>
      </c>
      <c r="B20" s="11" t="s">
        <v>253</v>
      </c>
      <c r="C20" s="11" t="s">
        <v>254</v>
      </c>
      <c r="D20" s="11" t="s">
        <v>255</v>
      </c>
      <c r="E20" s="11" t="s">
        <v>256</v>
      </c>
      <c r="F20" s="11">
        <v>37.318058999999998</v>
      </c>
      <c r="G20" s="11">
        <v>-122.09263199999999</v>
      </c>
      <c r="H20" s="12">
        <v>110000484039</v>
      </c>
      <c r="I20" s="11">
        <v>3241</v>
      </c>
      <c r="J20" s="11" t="s">
        <v>257</v>
      </c>
      <c r="K20" s="11">
        <v>326299</v>
      </c>
      <c r="L20" s="11" t="s">
        <v>258</v>
      </c>
      <c r="M20" s="11" t="s">
        <v>259</v>
      </c>
      <c r="N20" s="11" t="s">
        <v>260</v>
      </c>
      <c r="O20" s="11" t="s">
        <v>1711</v>
      </c>
      <c r="P20" s="11" t="s">
        <v>261</v>
      </c>
      <c r="Q20" s="11">
        <v>250</v>
      </c>
      <c r="R20" s="11">
        <v>2.2587934E-2</v>
      </c>
      <c r="S20" s="11">
        <f t="shared" si="0"/>
        <v>9.0351736000000003E-5</v>
      </c>
      <c r="T20" s="11">
        <f t="shared" si="1"/>
        <v>1.0756159047619048E-3</v>
      </c>
      <c r="U20" s="11" t="s">
        <v>262</v>
      </c>
      <c r="V20" s="11" t="s">
        <v>263</v>
      </c>
      <c r="W20" s="13" t="s">
        <v>264</v>
      </c>
      <c r="X20" s="11" t="s">
        <v>262</v>
      </c>
      <c r="Y20" s="11" t="s">
        <v>265</v>
      </c>
      <c r="AA20" s="11">
        <v>2023</v>
      </c>
      <c r="AB20" s="13" t="s">
        <v>266</v>
      </c>
      <c r="AC20" s="11" t="s">
        <v>267</v>
      </c>
      <c r="AD20" s="11">
        <v>4.08</v>
      </c>
      <c r="AE20" s="11" t="s">
        <v>80</v>
      </c>
      <c r="AF20" s="11">
        <v>2.0716986E-2</v>
      </c>
      <c r="AG20" s="11" t="s">
        <v>79</v>
      </c>
      <c r="AH20" s="11">
        <v>2.0716986E-2</v>
      </c>
      <c r="AI20" s="11">
        <v>3.2053942000000002E-2</v>
      </c>
      <c r="AJ20" s="11">
        <v>17693027</v>
      </c>
      <c r="AK20" s="11" t="s">
        <v>268</v>
      </c>
      <c r="AL20" s="11">
        <v>1</v>
      </c>
      <c r="AM20" s="11">
        <v>2.0510000000000002</v>
      </c>
      <c r="AN20" s="11">
        <v>8.0459999999999994</v>
      </c>
      <c r="AO20" s="11">
        <v>8.7550000000000008</v>
      </c>
      <c r="AP20" s="11">
        <v>6.1879999999999997</v>
      </c>
      <c r="AQ20" s="11">
        <v>2.8079999999999998</v>
      </c>
      <c r="AR20" s="11">
        <v>1.129</v>
      </c>
      <c r="AS20" s="11">
        <v>0.80800000000000005</v>
      </c>
      <c r="AT20" s="11">
        <v>0.40400000000000003</v>
      </c>
      <c r="AU20" s="11">
        <v>0.13</v>
      </c>
      <c r="AV20" s="11">
        <v>0.17399999999999999</v>
      </c>
      <c r="AW20" s="11">
        <v>0.182</v>
      </c>
      <c r="AX20" s="11">
        <v>0.64600000000000002</v>
      </c>
      <c r="AY20" s="11">
        <v>1.1679999999999999</v>
      </c>
      <c r="AZ20" s="11" t="s">
        <v>45</v>
      </c>
      <c r="BA20" s="11">
        <v>0.13</v>
      </c>
      <c r="BB20" s="11">
        <v>0.317848411</v>
      </c>
      <c r="BC20" s="11">
        <v>0.162663907</v>
      </c>
      <c r="BD20" s="11">
        <v>5.0146699269999999</v>
      </c>
      <c r="BE20" s="11">
        <v>0.91863879999999998</v>
      </c>
      <c r="BF20" s="11">
        <v>7.8371496999999998E-2</v>
      </c>
      <c r="BG20" s="11">
        <v>0.317848411</v>
      </c>
      <c r="BH20" s="11" t="s">
        <v>97</v>
      </c>
      <c r="BI20" s="11">
        <v>0.91863879999999998</v>
      </c>
      <c r="BJ20" s="11" t="s">
        <v>98</v>
      </c>
      <c r="BK20" s="11">
        <v>0.162663907</v>
      </c>
      <c r="BL20" s="11" t="s">
        <v>99</v>
      </c>
    </row>
    <row r="21" spans="1:65" x14ac:dyDescent="0.25">
      <c r="A21" s="11">
        <v>2020</v>
      </c>
      <c r="B21" s="11" t="s">
        <v>269</v>
      </c>
      <c r="C21" s="11" t="s">
        <v>270</v>
      </c>
      <c r="D21" s="11" t="s">
        <v>271</v>
      </c>
      <c r="E21" s="11" t="s">
        <v>272</v>
      </c>
      <c r="F21" s="11">
        <v>45.543847</v>
      </c>
      <c r="G21" s="11">
        <v>-122.46656299999999</v>
      </c>
      <c r="H21" s="12">
        <v>110000487633</v>
      </c>
      <c r="I21" s="11">
        <v>3728</v>
      </c>
      <c r="J21" s="11" t="s">
        <v>273</v>
      </c>
      <c r="K21" s="11">
        <v>339940</v>
      </c>
      <c r="L21" s="11" t="s">
        <v>274</v>
      </c>
      <c r="M21" s="11" t="s">
        <v>275</v>
      </c>
      <c r="N21" s="11" t="s">
        <v>276</v>
      </c>
      <c r="O21" s="11" t="s">
        <v>72</v>
      </c>
      <c r="P21" s="11" t="s">
        <v>277</v>
      </c>
      <c r="Q21" s="11">
        <v>350</v>
      </c>
      <c r="R21" s="11">
        <v>3.5311779000000001E-2</v>
      </c>
      <c r="S21" s="11">
        <f t="shared" si="0"/>
        <v>1.0089079714285715E-4</v>
      </c>
      <c r="T21" s="11">
        <f t="shared" si="1"/>
        <v>1.6815132857142857E-3</v>
      </c>
      <c r="U21" s="11" t="s">
        <v>278</v>
      </c>
      <c r="V21" s="11" t="s">
        <v>279</v>
      </c>
      <c r="W21" s="13" t="s">
        <v>280</v>
      </c>
      <c r="X21" s="11" t="s">
        <v>281</v>
      </c>
      <c r="Y21" s="11" t="s">
        <v>282</v>
      </c>
      <c r="Z21" s="11" t="s">
        <v>278</v>
      </c>
      <c r="AA21" s="11">
        <v>2023</v>
      </c>
      <c r="AB21" s="13" t="s">
        <v>283</v>
      </c>
      <c r="AC21" s="11" t="s">
        <v>284</v>
      </c>
      <c r="AD21" s="11" t="s">
        <v>80</v>
      </c>
      <c r="AE21" s="11" t="s">
        <v>80</v>
      </c>
      <c r="AF21" s="11">
        <v>8.9279999999999998E-2</v>
      </c>
      <c r="AG21" s="11" t="s">
        <v>79</v>
      </c>
      <c r="AH21" s="11">
        <v>8.9279999999999998E-2</v>
      </c>
      <c r="AI21" s="11">
        <v>0.138136694</v>
      </c>
      <c r="AJ21" s="11">
        <v>23815100</v>
      </c>
      <c r="AK21" s="11" t="s">
        <v>80</v>
      </c>
      <c r="AL21" s="11">
        <v>1</v>
      </c>
      <c r="AM21" s="11">
        <v>21.315000000000001</v>
      </c>
      <c r="AN21" s="11">
        <v>141.00899999999999</v>
      </c>
      <c r="AO21" s="11">
        <v>156.898</v>
      </c>
      <c r="AP21" s="11">
        <v>90.039000000000001</v>
      </c>
      <c r="AQ21" s="11">
        <v>35.302999999999997</v>
      </c>
      <c r="AR21" s="11">
        <v>13.196</v>
      </c>
      <c r="AS21" s="11">
        <v>6.0519999999999996</v>
      </c>
      <c r="AT21" s="11">
        <v>2.6579999999999999</v>
      </c>
      <c r="AU21" s="11">
        <v>2.109</v>
      </c>
      <c r="AV21" s="11">
        <v>3.2759999999999998</v>
      </c>
      <c r="AW21" s="11">
        <v>3.9670000000000001</v>
      </c>
      <c r="AX21" s="11">
        <v>19.018000000000001</v>
      </c>
      <c r="AY21" s="11">
        <v>85.54</v>
      </c>
      <c r="AZ21" s="11" t="s">
        <v>45</v>
      </c>
      <c r="BA21" s="11">
        <v>2.109</v>
      </c>
      <c r="BB21" s="11">
        <v>5.1564792180000003</v>
      </c>
      <c r="BC21" s="11">
        <v>2.9108586490000001</v>
      </c>
      <c r="BD21" s="11">
        <v>52.114914429999999</v>
      </c>
      <c r="BE21" s="11">
        <v>13.66344162</v>
      </c>
      <c r="BF21" s="11">
        <v>0.33774252900000001</v>
      </c>
      <c r="BG21" s="11">
        <v>5.1564792180000003</v>
      </c>
      <c r="BH21" s="11" t="s">
        <v>97</v>
      </c>
      <c r="BI21" s="11">
        <v>13.66344162</v>
      </c>
      <c r="BJ21" s="11" t="s">
        <v>98</v>
      </c>
      <c r="BK21" s="11">
        <v>2.9108586490000001</v>
      </c>
      <c r="BL21" s="11" t="s">
        <v>99</v>
      </c>
    </row>
    <row r="22" spans="1:65" x14ac:dyDescent="0.25">
      <c r="A22" s="11">
        <v>2019</v>
      </c>
      <c r="B22" s="11" t="s">
        <v>285</v>
      </c>
      <c r="C22" s="11" t="s">
        <v>286</v>
      </c>
      <c r="D22" s="11" t="s">
        <v>287</v>
      </c>
      <c r="E22" s="11" t="s">
        <v>288</v>
      </c>
      <c r="F22" s="11">
        <v>43.197788000000003</v>
      </c>
      <c r="G22" s="11">
        <v>-77.629835999999997</v>
      </c>
      <c r="H22" s="12">
        <v>110000492173</v>
      </c>
      <c r="I22" s="11">
        <v>3861</v>
      </c>
      <c r="J22" s="11" t="s">
        <v>273</v>
      </c>
      <c r="K22" s="11">
        <v>339940</v>
      </c>
      <c r="L22" s="11" t="s">
        <v>274</v>
      </c>
      <c r="M22" s="11" t="s">
        <v>275</v>
      </c>
      <c r="N22" s="11" t="s">
        <v>276</v>
      </c>
      <c r="O22" s="11" t="s">
        <v>289</v>
      </c>
      <c r="P22" s="11" t="s">
        <v>290</v>
      </c>
      <c r="Q22" s="11">
        <v>300</v>
      </c>
      <c r="R22" s="11">
        <v>4.2712320000000004</v>
      </c>
      <c r="S22" s="11">
        <f t="shared" si="0"/>
        <v>1.4237440000000001E-2</v>
      </c>
      <c r="T22" s="11">
        <f t="shared" si="1"/>
        <v>0.20339200000000002</v>
      </c>
      <c r="U22" s="11" t="s">
        <v>291</v>
      </c>
      <c r="V22" s="11" t="s">
        <v>292</v>
      </c>
      <c r="W22" s="11">
        <v>41300030704</v>
      </c>
      <c r="X22" s="11" t="s">
        <v>293</v>
      </c>
      <c r="Y22" s="11" t="s">
        <v>294</v>
      </c>
      <c r="Z22" s="11" t="s">
        <v>291</v>
      </c>
      <c r="AA22" s="11">
        <v>2023</v>
      </c>
      <c r="AB22" s="13" t="s">
        <v>295</v>
      </c>
      <c r="AC22" s="11" t="s">
        <v>296</v>
      </c>
      <c r="AD22" s="11">
        <v>27.6</v>
      </c>
      <c r="AE22" s="11">
        <v>27.6</v>
      </c>
      <c r="AF22" s="11">
        <v>3.394661111</v>
      </c>
      <c r="AG22" s="11" t="s">
        <v>79</v>
      </c>
      <c r="AH22" s="11">
        <v>27.6</v>
      </c>
      <c r="AI22" s="11">
        <v>42.703547999999998</v>
      </c>
      <c r="AJ22" s="11">
        <v>15537885</v>
      </c>
      <c r="AK22" s="11" t="s">
        <v>292</v>
      </c>
      <c r="AL22" s="11">
        <v>6</v>
      </c>
      <c r="AM22" s="11">
        <v>2849.3359999999998</v>
      </c>
      <c r="AN22" s="11">
        <v>3191.011</v>
      </c>
      <c r="AO22" s="11">
        <v>3187.893</v>
      </c>
      <c r="AP22" s="11">
        <v>4589.3549999999996</v>
      </c>
      <c r="AQ22" s="11">
        <v>6183.4589999999998</v>
      </c>
      <c r="AR22" s="11">
        <v>3145.433</v>
      </c>
      <c r="AS22" s="11">
        <v>1876.903</v>
      </c>
      <c r="AT22" s="11">
        <v>1359.654</v>
      </c>
      <c r="AU22" s="11">
        <v>895.72699999999998</v>
      </c>
      <c r="AV22" s="11">
        <v>935.66899999999998</v>
      </c>
      <c r="AW22" s="11">
        <v>1241.8679999999999</v>
      </c>
      <c r="AX22" s="11">
        <v>2061.5369999999998</v>
      </c>
      <c r="AY22" s="11">
        <v>3501.337</v>
      </c>
      <c r="AZ22" s="11" t="s">
        <v>45</v>
      </c>
      <c r="BA22" s="11">
        <v>895.72699999999998</v>
      </c>
      <c r="BB22" s="11">
        <v>2190.041565</v>
      </c>
      <c r="BC22" s="11">
        <v>1529.781097</v>
      </c>
      <c r="BD22" s="11">
        <v>6966.5916870000001</v>
      </c>
      <c r="BE22" s="11">
        <v>4395.0255749999997</v>
      </c>
      <c r="BF22" s="11">
        <v>104.4096528</v>
      </c>
      <c r="BG22" s="11">
        <v>2190.041565</v>
      </c>
      <c r="BH22" s="11" t="s">
        <v>97</v>
      </c>
      <c r="BI22" s="11">
        <v>4395.0255749999997</v>
      </c>
      <c r="BJ22" s="11" t="s">
        <v>98</v>
      </c>
      <c r="BK22" s="11">
        <v>1529.781097</v>
      </c>
      <c r="BL22" s="11" t="s">
        <v>99</v>
      </c>
    </row>
    <row r="23" spans="1:65" x14ac:dyDescent="0.25">
      <c r="A23" s="11">
        <v>2022</v>
      </c>
      <c r="B23" s="11" t="s">
        <v>297</v>
      </c>
      <c r="C23" s="11" t="s">
        <v>298</v>
      </c>
      <c r="D23" s="11" t="s">
        <v>299</v>
      </c>
      <c r="E23" s="11" t="s">
        <v>300</v>
      </c>
      <c r="F23" s="11">
        <v>40.506320000000002</v>
      </c>
      <c r="G23" s="11">
        <v>-81.474299999999999</v>
      </c>
      <c r="H23" s="12">
        <v>110000496981</v>
      </c>
      <c r="I23" s="11">
        <v>2869</v>
      </c>
      <c r="J23" s="11" t="s">
        <v>68</v>
      </c>
      <c r="K23" s="11">
        <v>325180</v>
      </c>
      <c r="L23" s="11" t="s">
        <v>69</v>
      </c>
      <c r="M23" s="11" t="s">
        <v>70</v>
      </c>
      <c r="N23" s="11" t="s">
        <v>71</v>
      </c>
      <c r="O23" s="11" t="s">
        <v>72</v>
      </c>
      <c r="P23" s="11" t="s">
        <v>73</v>
      </c>
      <c r="Q23" s="11">
        <v>350</v>
      </c>
      <c r="R23" s="11">
        <v>0.93744000000000005</v>
      </c>
      <c r="S23" s="11">
        <f t="shared" si="0"/>
        <v>2.6784000000000001E-3</v>
      </c>
      <c r="T23" s="11">
        <f t="shared" si="1"/>
        <v>4.4639999999999999E-2</v>
      </c>
      <c r="U23" s="11" t="s">
        <v>301</v>
      </c>
      <c r="V23" s="11" t="s">
        <v>302</v>
      </c>
      <c r="W23" s="11">
        <v>50400011704</v>
      </c>
      <c r="X23" s="11" t="s">
        <v>301</v>
      </c>
      <c r="AA23" s="11">
        <v>2023</v>
      </c>
      <c r="AB23" s="13" t="s">
        <v>303</v>
      </c>
      <c r="AD23" s="11" t="s">
        <v>80</v>
      </c>
      <c r="AE23" s="11">
        <v>4.09</v>
      </c>
      <c r="AF23" s="11">
        <v>0.41145833300000001</v>
      </c>
      <c r="AG23" s="11" t="s">
        <v>79</v>
      </c>
      <c r="AH23" s="11">
        <v>4.09</v>
      </c>
      <c r="AI23" s="11">
        <v>6.3281707000000003</v>
      </c>
      <c r="AJ23" s="11">
        <v>19389446</v>
      </c>
      <c r="AK23" s="11" t="s">
        <v>304</v>
      </c>
      <c r="AL23" s="11">
        <v>5</v>
      </c>
      <c r="AM23" s="11">
        <v>359.34300000000002</v>
      </c>
      <c r="AN23" s="11">
        <v>455.91</v>
      </c>
      <c r="AO23" s="11">
        <v>576.47799999999995</v>
      </c>
      <c r="AP23" s="11">
        <v>736.48400000000004</v>
      </c>
      <c r="AQ23" s="11">
        <v>603.40099999999995</v>
      </c>
      <c r="AR23" s="11">
        <v>383.35899999999998</v>
      </c>
      <c r="AS23" s="11">
        <v>295.00900000000001</v>
      </c>
      <c r="AT23" s="11">
        <v>185.452</v>
      </c>
      <c r="AU23" s="11">
        <v>157.096</v>
      </c>
      <c r="AV23" s="11">
        <v>136.52699999999999</v>
      </c>
      <c r="AW23" s="11">
        <v>119.85899999999999</v>
      </c>
      <c r="AX23" s="11">
        <v>259.93599999999998</v>
      </c>
      <c r="AY23" s="11">
        <v>433.327</v>
      </c>
      <c r="AZ23" s="11" t="s">
        <v>47</v>
      </c>
      <c r="BA23" s="11">
        <v>119.85899999999999</v>
      </c>
      <c r="BB23" s="11">
        <v>293.05378969999998</v>
      </c>
      <c r="BC23" s="11">
        <v>190.71150710000001</v>
      </c>
      <c r="BD23" s="11">
        <v>878.58924209999998</v>
      </c>
      <c r="BE23" s="11">
        <v>522.96928070000001</v>
      </c>
      <c r="BF23" s="11">
        <v>15.472300000000001</v>
      </c>
      <c r="BG23" s="11">
        <v>293.05378969999998</v>
      </c>
      <c r="BH23" s="11" t="s">
        <v>97</v>
      </c>
      <c r="BI23" s="11">
        <v>522.96928070000001</v>
      </c>
      <c r="BJ23" s="11" t="s">
        <v>98</v>
      </c>
      <c r="BK23" s="11">
        <v>190.71150710000001</v>
      </c>
      <c r="BL23" s="11" t="s">
        <v>99</v>
      </c>
    </row>
    <row r="24" spans="1:65" x14ac:dyDescent="0.25">
      <c r="A24" s="11">
        <v>2019</v>
      </c>
      <c r="B24" s="11" t="s">
        <v>305</v>
      </c>
      <c r="C24" s="11" t="s">
        <v>306</v>
      </c>
      <c r="D24" s="11" t="s">
        <v>307</v>
      </c>
      <c r="E24" s="11" t="s">
        <v>256</v>
      </c>
      <c r="F24" s="11">
        <v>34.616678999999998</v>
      </c>
      <c r="G24" s="11">
        <v>-117.355046</v>
      </c>
      <c r="H24" s="12">
        <v>110000517637</v>
      </c>
      <c r="I24" s="11">
        <v>4952</v>
      </c>
      <c r="J24" s="11" t="s">
        <v>308</v>
      </c>
      <c r="K24" s="11">
        <v>339999</v>
      </c>
      <c r="L24" s="11" t="s">
        <v>309</v>
      </c>
      <c r="M24" s="11" t="s">
        <v>275</v>
      </c>
      <c r="N24" s="11" t="s">
        <v>276</v>
      </c>
      <c r="O24" s="11" t="s">
        <v>1716</v>
      </c>
      <c r="P24" s="11" t="s">
        <v>1717</v>
      </c>
      <c r="Q24" s="11">
        <v>365</v>
      </c>
      <c r="R24" s="11">
        <v>0.49044137500000001</v>
      </c>
      <c r="S24" s="11">
        <f t="shared" si="0"/>
        <v>1.3436750000000001E-3</v>
      </c>
      <c r="T24" s="11">
        <f t="shared" si="1"/>
        <v>2.3354351190476193E-2</v>
      </c>
      <c r="U24" s="11" t="s">
        <v>311</v>
      </c>
      <c r="V24" s="11" t="s">
        <v>312</v>
      </c>
      <c r="W24" s="13" t="s">
        <v>313</v>
      </c>
      <c r="X24" s="11" t="s">
        <v>311</v>
      </c>
      <c r="Y24" s="11" t="s">
        <v>314</v>
      </c>
      <c r="Z24" s="11" t="s">
        <v>315</v>
      </c>
      <c r="AA24" s="11">
        <v>2023</v>
      </c>
      <c r="AB24" s="13" t="s">
        <v>316</v>
      </c>
      <c r="AC24" s="11" t="s">
        <v>317</v>
      </c>
      <c r="AD24" s="11">
        <v>18</v>
      </c>
      <c r="AE24" s="11">
        <v>4.8</v>
      </c>
      <c r="AF24" s="11">
        <v>7.6316666670000002</v>
      </c>
      <c r="AG24" s="11" t="s">
        <v>79</v>
      </c>
      <c r="AH24" s="11">
        <v>4.8</v>
      </c>
      <c r="AI24" s="11">
        <v>7.426704</v>
      </c>
      <c r="AJ24" s="11">
        <v>948090919</v>
      </c>
      <c r="AK24" s="11" t="s">
        <v>318</v>
      </c>
      <c r="AL24" s="11" t="s">
        <v>80</v>
      </c>
      <c r="AM24" s="11">
        <v>0</v>
      </c>
      <c r="AN24" s="11">
        <v>0</v>
      </c>
      <c r="AO24" s="11">
        <v>0</v>
      </c>
      <c r="AP24" s="11">
        <v>0</v>
      </c>
      <c r="AQ24" s="11">
        <v>0</v>
      </c>
      <c r="AR24" s="11">
        <v>0</v>
      </c>
      <c r="AS24" s="11">
        <v>0</v>
      </c>
      <c r="AT24" s="11">
        <v>0</v>
      </c>
      <c r="AU24" s="11">
        <v>0</v>
      </c>
      <c r="AV24" s="11">
        <v>0</v>
      </c>
      <c r="AW24" s="11">
        <v>0</v>
      </c>
      <c r="AX24" s="11">
        <v>0</v>
      </c>
      <c r="AY24" s="11" t="s">
        <v>80</v>
      </c>
      <c r="BA24" s="11">
        <v>7.426704</v>
      </c>
      <c r="BB24" s="11">
        <v>4.8</v>
      </c>
      <c r="BC24" s="11">
        <v>11</v>
      </c>
      <c r="BD24" s="11">
        <v>18</v>
      </c>
      <c r="BE24" s="11">
        <v>17</v>
      </c>
      <c r="BF24" s="11">
        <f>AI24/0.409</f>
        <v>18.158200488997554</v>
      </c>
      <c r="BG24" s="11">
        <f>BF24</f>
        <v>18.158200488997554</v>
      </c>
      <c r="BH24" s="11" t="s">
        <v>319</v>
      </c>
      <c r="BI24" s="11">
        <f>BF24</f>
        <v>18.158200488997554</v>
      </c>
      <c r="BJ24" s="11" t="s">
        <v>242</v>
      </c>
      <c r="BK24" s="11">
        <f>BF24</f>
        <v>18.158200488997554</v>
      </c>
      <c r="BL24" s="11" t="s">
        <v>243</v>
      </c>
      <c r="BM24" s="11" t="s">
        <v>244</v>
      </c>
    </row>
    <row r="25" spans="1:65" x14ac:dyDescent="0.25">
      <c r="A25" s="11">
        <v>2023</v>
      </c>
      <c r="B25" s="11" t="s">
        <v>320</v>
      </c>
      <c r="C25" s="11" t="s">
        <v>321</v>
      </c>
      <c r="D25" s="11" t="s">
        <v>322</v>
      </c>
      <c r="E25" s="11" t="s">
        <v>256</v>
      </c>
      <c r="F25" s="11">
        <v>39.259749999999997</v>
      </c>
      <c r="G25" s="11">
        <v>-121.03075</v>
      </c>
      <c r="H25" s="12">
        <v>110000519920</v>
      </c>
      <c r="I25" s="11">
        <v>4952</v>
      </c>
      <c r="J25" s="11" t="s">
        <v>308</v>
      </c>
      <c r="K25" s="11">
        <v>339999</v>
      </c>
      <c r="L25" s="11" t="s">
        <v>309</v>
      </c>
      <c r="M25" s="11" t="s">
        <v>275</v>
      </c>
      <c r="N25" s="11" t="s">
        <v>276</v>
      </c>
      <c r="O25" s="11" t="s">
        <v>1716</v>
      </c>
      <c r="P25" s="11" t="s">
        <v>1717</v>
      </c>
      <c r="Q25" s="11">
        <v>365</v>
      </c>
      <c r="R25" s="11">
        <v>2.7037889999999998E-2</v>
      </c>
      <c r="S25" s="11">
        <f t="shared" si="0"/>
        <v>7.4076410958904101E-5</v>
      </c>
      <c r="T25" s="11">
        <f t="shared" si="1"/>
        <v>1.2875185714285714E-3</v>
      </c>
      <c r="U25" s="11" t="s">
        <v>323</v>
      </c>
      <c r="V25" s="11" t="s">
        <v>324</v>
      </c>
      <c r="W25" s="13" t="s">
        <v>325</v>
      </c>
      <c r="X25" s="11" t="s">
        <v>323</v>
      </c>
      <c r="AA25" s="11">
        <v>2023</v>
      </c>
      <c r="AB25" s="13" t="s">
        <v>326</v>
      </c>
      <c r="AC25" s="11" t="s">
        <v>327</v>
      </c>
      <c r="AD25" s="11">
        <v>0.69</v>
      </c>
      <c r="AE25" s="11" t="s">
        <v>80</v>
      </c>
      <c r="AF25" s="11">
        <v>0.39550000000000002</v>
      </c>
      <c r="AG25" s="11" t="s">
        <v>79</v>
      </c>
      <c r="AH25" s="11">
        <v>0.39550000000000002</v>
      </c>
      <c r="AI25" s="11">
        <v>0.61192946500000001</v>
      </c>
      <c r="AJ25" s="11">
        <v>8062303</v>
      </c>
      <c r="AK25" s="11" t="s">
        <v>328</v>
      </c>
      <c r="AL25" s="11">
        <v>3</v>
      </c>
      <c r="AM25" s="11">
        <v>89</v>
      </c>
      <c r="AN25" s="11">
        <v>229</v>
      </c>
      <c r="AO25" s="11">
        <v>222</v>
      </c>
      <c r="AP25" s="11">
        <v>195</v>
      </c>
      <c r="AQ25" s="11">
        <v>190</v>
      </c>
      <c r="AR25" s="11">
        <v>96</v>
      </c>
      <c r="AS25" s="11">
        <v>39</v>
      </c>
      <c r="AT25" s="11">
        <v>13</v>
      </c>
      <c r="AU25" s="11">
        <v>6</v>
      </c>
      <c r="AV25" s="11">
        <v>5</v>
      </c>
      <c r="AW25" s="11">
        <v>6</v>
      </c>
      <c r="AX25" s="11">
        <v>62</v>
      </c>
      <c r="AY25" s="11">
        <v>144</v>
      </c>
      <c r="AZ25" s="11" t="s">
        <v>46</v>
      </c>
      <c r="BA25" s="11">
        <v>5</v>
      </c>
      <c r="BB25" s="11">
        <v>12</v>
      </c>
      <c r="BC25" s="11">
        <v>7</v>
      </c>
      <c r="BD25" s="11">
        <v>89</v>
      </c>
      <c r="BE25" s="11">
        <v>44</v>
      </c>
      <c r="BF25" s="11">
        <f>AI25/0.409</f>
        <v>1.4961600611246946</v>
      </c>
      <c r="BG25" s="11">
        <v>12</v>
      </c>
      <c r="BH25" s="11" t="s">
        <v>241</v>
      </c>
      <c r="BI25" s="11">
        <v>44</v>
      </c>
      <c r="BJ25" s="11" t="s">
        <v>242</v>
      </c>
      <c r="BK25" s="11">
        <v>0.39550000000000002</v>
      </c>
      <c r="BL25" s="11" t="s">
        <v>243</v>
      </c>
      <c r="BM25" s="11" t="s">
        <v>244</v>
      </c>
    </row>
    <row r="26" spans="1:65" x14ac:dyDescent="0.25">
      <c r="A26" s="11">
        <v>2021</v>
      </c>
      <c r="B26" s="11" t="s">
        <v>329</v>
      </c>
      <c r="C26" s="11" t="s">
        <v>330</v>
      </c>
      <c r="D26" s="11" t="s">
        <v>331</v>
      </c>
      <c r="E26" s="11" t="s">
        <v>256</v>
      </c>
      <c r="F26" s="11">
        <v>39.814332999999998</v>
      </c>
      <c r="G26" s="11">
        <v>-121.58030599999999</v>
      </c>
      <c r="H26" s="12">
        <v>110000520026</v>
      </c>
      <c r="I26" s="11">
        <v>4941</v>
      </c>
      <c r="J26" s="11" t="s">
        <v>308</v>
      </c>
      <c r="K26" s="11">
        <v>339999</v>
      </c>
      <c r="L26" s="11" t="s">
        <v>309</v>
      </c>
      <c r="M26" s="11" t="s">
        <v>275</v>
      </c>
      <c r="N26" s="11" t="s">
        <v>276</v>
      </c>
      <c r="O26" s="11" t="s">
        <v>1716</v>
      </c>
      <c r="P26" s="11" t="s">
        <v>1718</v>
      </c>
      <c r="Q26" s="11">
        <v>365</v>
      </c>
      <c r="R26" s="11">
        <v>1.843235E-2</v>
      </c>
      <c r="S26" s="11">
        <f t="shared" si="0"/>
        <v>5.0499589041095894E-5</v>
      </c>
      <c r="T26" s="11">
        <f t="shared" si="1"/>
        <v>8.7773095238095238E-4</v>
      </c>
      <c r="U26" s="11" t="s">
        <v>332</v>
      </c>
      <c r="V26" s="11" t="s">
        <v>333</v>
      </c>
      <c r="W26" s="13" t="s">
        <v>334</v>
      </c>
      <c r="X26" s="11" t="s">
        <v>332</v>
      </c>
      <c r="AA26" s="11">
        <v>2023</v>
      </c>
      <c r="AB26" s="13" t="s">
        <v>335</v>
      </c>
      <c r="AC26" s="11" t="s">
        <v>336</v>
      </c>
      <c r="AD26" s="11">
        <v>2</v>
      </c>
      <c r="AE26" s="11" t="s">
        <v>80</v>
      </c>
      <c r="AF26" s="11">
        <v>0.29016666699999999</v>
      </c>
      <c r="AG26" s="11" t="s">
        <v>79</v>
      </c>
      <c r="AH26" s="11">
        <v>0.29016666699999999</v>
      </c>
      <c r="AI26" s="11">
        <v>0.448954572</v>
      </c>
      <c r="AJ26" s="11">
        <v>2770264</v>
      </c>
      <c r="AK26" s="11" t="s">
        <v>333</v>
      </c>
      <c r="AL26" s="11">
        <v>3</v>
      </c>
      <c r="AM26" s="11">
        <v>20.204000000000001</v>
      </c>
      <c r="AN26" s="11">
        <v>34.186</v>
      </c>
      <c r="AO26" s="11">
        <v>47.79</v>
      </c>
      <c r="AP26" s="11">
        <v>68.558999999999997</v>
      </c>
      <c r="AQ26" s="11">
        <v>40.783000000000001</v>
      </c>
      <c r="AR26" s="11">
        <v>7.4589999999999996</v>
      </c>
      <c r="AS26" s="11">
        <v>0.85</v>
      </c>
      <c r="AT26" s="11">
        <v>0.71899999999999997</v>
      </c>
      <c r="AU26" s="11">
        <v>2.3010000000000002</v>
      </c>
      <c r="AV26" s="11">
        <v>0.46899999999999997</v>
      </c>
      <c r="AW26" s="11">
        <v>0.46100000000000002</v>
      </c>
      <c r="AX26" s="11">
        <v>3.4969999999999999</v>
      </c>
      <c r="AY26" s="11">
        <v>22.86</v>
      </c>
      <c r="AZ26" s="11" t="s">
        <v>47</v>
      </c>
      <c r="BA26" s="11">
        <v>0.46100000000000002</v>
      </c>
      <c r="BB26" s="11">
        <v>1.127139364</v>
      </c>
      <c r="BC26" s="11">
        <v>0.60311515199999999</v>
      </c>
      <c r="BD26" s="11">
        <v>49.398533010000001</v>
      </c>
      <c r="BE26" s="11">
        <v>5.5873398490000001</v>
      </c>
      <c r="BF26" s="11">
        <v>1.0976884389999999</v>
      </c>
      <c r="BG26" s="11">
        <v>1.127139364</v>
      </c>
      <c r="BH26" s="11" t="s">
        <v>97</v>
      </c>
      <c r="BI26" s="11">
        <v>5.5873398490000001</v>
      </c>
      <c r="BJ26" s="11" t="s">
        <v>98</v>
      </c>
      <c r="BK26" s="11">
        <v>1.0976884389999999</v>
      </c>
      <c r="BL26" s="11" t="s">
        <v>109</v>
      </c>
    </row>
    <row r="27" spans="1:65" x14ac:dyDescent="0.25">
      <c r="A27" s="11">
        <v>2023</v>
      </c>
      <c r="B27" s="11" t="s">
        <v>337</v>
      </c>
      <c r="C27" s="11" t="s">
        <v>338</v>
      </c>
      <c r="D27" s="11" t="s">
        <v>307</v>
      </c>
      <c r="E27" s="11" t="s">
        <v>256</v>
      </c>
      <c r="F27" s="11">
        <v>34.055900000000001</v>
      </c>
      <c r="G27" s="11">
        <v>-117.36134</v>
      </c>
      <c r="H27" s="12">
        <v>110000525842</v>
      </c>
      <c r="I27" s="11">
        <v>4952</v>
      </c>
      <c r="J27" s="11" t="s">
        <v>308</v>
      </c>
      <c r="K27" s="11">
        <v>339999</v>
      </c>
      <c r="L27" s="11" t="s">
        <v>309</v>
      </c>
      <c r="M27" s="11" t="s">
        <v>275</v>
      </c>
      <c r="N27" s="11" t="s">
        <v>276</v>
      </c>
      <c r="O27" s="11" t="s">
        <v>1716</v>
      </c>
      <c r="P27" s="11" t="s">
        <v>1717</v>
      </c>
      <c r="Q27" s="11">
        <v>365</v>
      </c>
      <c r="R27" s="11">
        <v>2.4338193449999999</v>
      </c>
      <c r="S27" s="11">
        <f t="shared" si="0"/>
        <v>6.6679982054794517E-3</v>
      </c>
      <c r="T27" s="11">
        <f t="shared" si="1"/>
        <v>0.11589615928571428</v>
      </c>
      <c r="U27" s="11" t="s">
        <v>339</v>
      </c>
      <c r="V27" s="11" t="s">
        <v>340</v>
      </c>
      <c r="W27" s="13" t="s">
        <v>341</v>
      </c>
      <c r="X27" s="11" t="s">
        <v>339</v>
      </c>
      <c r="Y27" s="11" t="s">
        <v>342</v>
      </c>
      <c r="AA27" s="11">
        <v>2023</v>
      </c>
      <c r="AB27" s="14">
        <v>180702000002</v>
      </c>
      <c r="AC27" s="11" t="s">
        <v>343</v>
      </c>
      <c r="AD27" s="11">
        <v>11.7</v>
      </c>
      <c r="AE27" s="11">
        <v>6.5</v>
      </c>
      <c r="AF27" s="11">
        <v>3.4968750000000002</v>
      </c>
      <c r="AG27" s="11" t="s">
        <v>79</v>
      </c>
      <c r="AH27" s="11">
        <v>6.5</v>
      </c>
      <c r="AI27" s="11">
        <v>10.056995000000001</v>
      </c>
      <c r="AJ27" s="11" t="s">
        <v>80</v>
      </c>
      <c r="AK27" s="11" t="s">
        <v>80</v>
      </c>
      <c r="AL27" s="11" t="s">
        <v>80</v>
      </c>
      <c r="AM27" s="11" t="s">
        <v>80</v>
      </c>
      <c r="AN27" s="11" t="s">
        <v>80</v>
      </c>
      <c r="AO27" s="11" t="s">
        <v>80</v>
      </c>
      <c r="AP27" s="11" t="s">
        <v>80</v>
      </c>
      <c r="AQ27" s="11" t="s">
        <v>80</v>
      </c>
      <c r="AR27" s="11" t="s">
        <v>80</v>
      </c>
      <c r="AS27" s="11" t="s">
        <v>80</v>
      </c>
      <c r="AT27" s="11" t="s">
        <v>80</v>
      </c>
      <c r="AU27" s="11" t="s">
        <v>80</v>
      </c>
      <c r="AV27" s="11" t="s">
        <v>80</v>
      </c>
      <c r="AW27" s="11" t="s">
        <v>80</v>
      </c>
      <c r="AX27" s="11" t="s">
        <v>80</v>
      </c>
      <c r="AY27" s="11" t="s">
        <v>80</v>
      </c>
      <c r="AZ27" s="11" t="s">
        <v>80</v>
      </c>
      <c r="BA27" s="11" t="s">
        <v>80</v>
      </c>
      <c r="BB27" s="11" t="s">
        <v>80</v>
      </c>
      <c r="BC27" s="11" t="s">
        <v>80</v>
      </c>
      <c r="BD27" s="11" t="s">
        <v>80</v>
      </c>
      <c r="BE27" s="11" t="s">
        <v>80</v>
      </c>
      <c r="BF27" s="11">
        <f>AI27/0.409</f>
        <v>24.589229828850858</v>
      </c>
      <c r="BG27" s="11">
        <f>BF27</f>
        <v>24.589229828850858</v>
      </c>
      <c r="BH27" s="11" t="s">
        <v>344</v>
      </c>
      <c r="BI27" s="11">
        <f>BF27</f>
        <v>24.589229828850858</v>
      </c>
      <c r="BJ27" s="11" t="s">
        <v>344</v>
      </c>
      <c r="BK27" s="11">
        <f>BF27</f>
        <v>24.589229828850858</v>
      </c>
      <c r="BL27" s="11" t="s">
        <v>344</v>
      </c>
      <c r="BM27" s="11" t="s">
        <v>244</v>
      </c>
    </row>
    <row r="28" spans="1:65" x14ac:dyDescent="0.25">
      <c r="A28" s="11">
        <v>2023</v>
      </c>
      <c r="B28" s="11" t="s">
        <v>345</v>
      </c>
      <c r="C28" s="11" t="s">
        <v>346</v>
      </c>
      <c r="D28" s="11" t="s">
        <v>347</v>
      </c>
      <c r="E28" s="11" t="s">
        <v>137</v>
      </c>
      <c r="F28" s="11">
        <v>38.041639000000004</v>
      </c>
      <c r="G28" s="11">
        <v>-84.208667000000005</v>
      </c>
      <c r="H28" s="12">
        <v>110000542896</v>
      </c>
      <c r="I28" s="11">
        <v>4952</v>
      </c>
      <c r="J28" s="11" t="s">
        <v>308</v>
      </c>
      <c r="K28" s="11">
        <v>339999</v>
      </c>
      <c r="L28" s="11" t="s">
        <v>309</v>
      </c>
      <c r="M28" s="11" t="s">
        <v>275</v>
      </c>
      <c r="N28" s="11" t="s">
        <v>276</v>
      </c>
      <c r="O28" s="11" t="s">
        <v>1716</v>
      </c>
      <c r="P28" s="11" t="s">
        <v>1719</v>
      </c>
      <c r="Q28" s="11">
        <v>365</v>
      </c>
      <c r="R28" s="11">
        <v>0.55833642100000003</v>
      </c>
      <c r="S28" s="11">
        <f t="shared" si="0"/>
        <v>1.5296888246575343E-3</v>
      </c>
      <c r="T28" s="11">
        <f t="shared" si="1"/>
        <v>2.6587448619047622E-2</v>
      </c>
      <c r="U28" s="11" t="s">
        <v>349</v>
      </c>
      <c r="V28" s="11" t="s">
        <v>350</v>
      </c>
      <c r="W28" s="11">
        <v>51001020101</v>
      </c>
      <c r="X28" s="11" t="s">
        <v>351</v>
      </c>
      <c r="Y28" s="11" t="s">
        <v>349</v>
      </c>
      <c r="Z28" s="11" t="s">
        <v>352</v>
      </c>
      <c r="AA28" s="11">
        <v>2023</v>
      </c>
      <c r="AB28" s="13" t="s">
        <v>353</v>
      </c>
      <c r="AC28" s="11" t="s">
        <v>354</v>
      </c>
      <c r="AD28" s="11">
        <v>7.2</v>
      </c>
      <c r="AE28" s="11">
        <v>4.0869999999999997</v>
      </c>
      <c r="AF28" s="11">
        <v>3.3854166669999999</v>
      </c>
      <c r="AG28" s="11" t="s">
        <v>79</v>
      </c>
      <c r="AH28" s="11">
        <v>4.0869999999999997</v>
      </c>
      <c r="AI28" s="11">
        <v>6.3235290099999997</v>
      </c>
      <c r="AJ28" s="11">
        <v>2057860</v>
      </c>
      <c r="AK28" s="11" t="s">
        <v>355</v>
      </c>
      <c r="AL28" s="11">
        <v>1</v>
      </c>
      <c r="AM28" s="11">
        <v>5.702</v>
      </c>
      <c r="AN28" s="11">
        <v>19.504000000000001</v>
      </c>
      <c r="AO28" s="11">
        <v>37.107999999999997</v>
      </c>
      <c r="AP28" s="11">
        <v>15.321</v>
      </c>
      <c r="AQ28" s="11">
        <v>8.0730000000000004</v>
      </c>
      <c r="AR28" s="11">
        <v>6.4690000000000003</v>
      </c>
      <c r="AS28" s="11">
        <v>4.0650000000000004</v>
      </c>
      <c r="AT28" s="11">
        <v>2.6709999999999998</v>
      </c>
      <c r="AU28" s="11">
        <v>1.7410000000000001</v>
      </c>
      <c r="AV28" s="11">
        <v>2.044</v>
      </c>
      <c r="AW28" s="11">
        <v>2.0219999999999998</v>
      </c>
      <c r="AX28" s="11">
        <v>3.609</v>
      </c>
      <c r="AY28" s="11">
        <v>9.2460000000000004</v>
      </c>
      <c r="AZ28" s="11" t="s">
        <v>45</v>
      </c>
      <c r="BA28" s="11">
        <v>1.7410000000000001</v>
      </c>
      <c r="BB28" s="11">
        <v>4.2567237159999998</v>
      </c>
      <c r="BC28" s="11">
        <v>2.3867774669999999</v>
      </c>
      <c r="BD28" s="11">
        <v>13.94132029</v>
      </c>
      <c r="BE28" s="11">
        <v>6.5630443859999996</v>
      </c>
      <c r="BF28" s="11">
        <v>15.460951120000001</v>
      </c>
      <c r="BG28" s="11">
        <v>15.460951120000001</v>
      </c>
      <c r="BH28" s="11" t="s">
        <v>109</v>
      </c>
      <c r="BI28" s="11">
        <v>15.460951120000001</v>
      </c>
      <c r="BJ28" s="11" t="s">
        <v>109</v>
      </c>
      <c r="BK28" s="11">
        <v>15.460951120000001</v>
      </c>
      <c r="BL28" s="11" t="s">
        <v>109</v>
      </c>
    </row>
    <row r="29" spans="1:65" x14ac:dyDescent="0.25">
      <c r="A29" s="11">
        <v>2021</v>
      </c>
      <c r="B29" s="11" t="s">
        <v>356</v>
      </c>
      <c r="C29" s="11" t="s">
        <v>171</v>
      </c>
      <c r="D29" s="11" t="s">
        <v>357</v>
      </c>
      <c r="E29" s="11" t="s">
        <v>162</v>
      </c>
      <c r="F29" s="11">
        <v>41.405655000000003</v>
      </c>
      <c r="G29" s="11">
        <v>-88.335212999999996</v>
      </c>
      <c r="H29" s="12">
        <v>110000547196</v>
      </c>
      <c r="I29" s="11">
        <v>2869</v>
      </c>
      <c r="J29" s="11" t="s">
        <v>68</v>
      </c>
      <c r="K29" s="11">
        <v>325180</v>
      </c>
      <c r="L29" s="11" t="s">
        <v>69</v>
      </c>
      <c r="M29" s="11" t="s">
        <v>70</v>
      </c>
      <c r="N29" s="11" t="s">
        <v>71</v>
      </c>
      <c r="O29" s="11" t="s">
        <v>72</v>
      </c>
      <c r="P29" s="11" t="s">
        <v>73</v>
      </c>
      <c r="Q29" s="11">
        <v>350</v>
      </c>
      <c r="R29" s="11">
        <v>9.4559119999999997E-2</v>
      </c>
      <c r="S29" s="11">
        <f t="shared" si="0"/>
        <v>2.701689142857143E-4</v>
      </c>
      <c r="T29" s="11">
        <f t="shared" si="1"/>
        <v>4.5028152380952383E-3</v>
      </c>
      <c r="U29" s="11" t="s">
        <v>358</v>
      </c>
      <c r="V29" s="11" t="s">
        <v>175</v>
      </c>
      <c r="W29" s="11">
        <v>71200050106</v>
      </c>
      <c r="X29" s="11" t="s">
        <v>358</v>
      </c>
      <c r="AA29" s="11">
        <v>2023</v>
      </c>
      <c r="AB29" s="13" t="s">
        <v>359</v>
      </c>
      <c r="AC29" s="11" t="s">
        <v>360</v>
      </c>
      <c r="AD29" s="11" t="s">
        <v>80</v>
      </c>
      <c r="AE29" s="11">
        <v>0.29899999999999999</v>
      </c>
      <c r="AF29" s="11">
        <v>6.6388125000000006E-2</v>
      </c>
      <c r="AG29" s="11" t="s">
        <v>79</v>
      </c>
      <c r="AH29" s="11">
        <v>0.29899999999999999</v>
      </c>
      <c r="AI29" s="11">
        <v>0.46262176999999999</v>
      </c>
      <c r="AJ29" s="11">
        <v>14779302</v>
      </c>
      <c r="AK29" s="11" t="s">
        <v>80</v>
      </c>
      <c r="AL29" s="11">
        <v>1</v>
      </c>
      <c r="AM29" s="11">
        <v>2.3220000000000001</v>
      </c>
      <c r="AN29" s="11">
        <v>2.0219999999999998</v>
      </c>
      <c r="AO29" s="11">
        <v>2.4060000000000001</v>
      </c>
      <c r="AP29" s="11">
        <v>49.031999999999996</v>
      </c>
      <c r="AQ29" s="11">
        <v>8.7059999999999995</v>
      </c>
      <c r="AR29" s="11">
        <v>3.55</v>
      </c>
      <c r="AS29" s="11">
        <v>1.847</v>
      </c>
      <c r="AT29" s="11">
        <v>1.0009999999999999</v>
      </c>
      <c r="AU29" s="11">
        <v>0.52100000000000002</v>
      </c>
      <c r="AV29" s="11">
        <v>0.70699999999999996</v>
      </c>
      <c r="AW29" s="11">
        <v>0.71499999999999997</v>
      </c>
      <c r="AX29" s="11">
        <v>6.3040000000000003</v>
      </c>
      <c r="AY29" s="11">
        <v>2.3050000000000002</v>
      </c>
      <c r="AZ29" s="11" t="s">
        <v>45</v>
      </c>
      <c r="BA29" s="11">
        <v>0.52100000000000002</v>
      </c>
      <c r="BB29" s="11">
        <v>1.2738386310000001</v>
      </c>
      <c r="BC29" s="11">
        <v>0.68455359000000005</v>
      </c>
      <c r="BD29" s="11">
        <v>5.6772616139999998</v>
      </c>
      <c r="BE29" s="11">
        <v>2.1535255389999999</v>
      </c>
      <c r="BF29" s="11">
        <v>1.1311045719999999</v>
      </c>
      <c r="BG29" s="11">
        <v>1.2738386310000001</v>
      </c>
      <c r="BH29" s="11" t="s">
        <v>97</v>
      </c>
      <c r="BI29" s="11">
        <v>2.1535255389999999</v>
      </c>
      <c r="BJ29" s="11" t="s">
        <v>98</v>
      </c>
      <c r="BK29" s="11">
        <v>1.1311045719999999</v>
      </c>
      <c r="BL29" s="11" t="s">
        <v>109</v>
      </c>
    </row>
    <row r="30" spans="1:65" x14ac:dyDescent="0.25">
      <c r="A30" s="11">
        <v>2019</v>
      </c>
      <c r="B30" s="11" t="s">
        <v>361</v>
      </c>
      <c r="C30" s="11" t="s">
        <v>362</v>
      </c>
      <c r="D30" s="11" t="s">
        <v>363</v>
      </c>
      <c r="E30" s="11" t="s">
        <v>137</v>
      </c>
      <c r="F30" s="11">
        <v>38.223610999999998</v>
      </c>
      <c r="G30" s="11">
        <v>-84.252778000000006</v>
      </c>
      <c r="H30" s="12">
        <v>110000551082</v>
      </c>
      <c r="I30" s="11">
        <v>4952</v>
      </c>
      <c r="J30" s="11" t="s">
        <v>308</v>
      </c>
      <c r="K30" s="11">
        <v>339999</v>
      </c>
      <c r="L30" s="11" t="s">
        <v>309</v>
      </c>
      <c r="M30" s="11" t="s">
        <v>275</v>
      </c>
      <c r="N30" s="11" t="s">
        <v>276</v>
      </c>
      <c r="O30" s="11" t="s">
        <v>1716</v>
      </c>
      <c r="P30" s="11" t="s">
        <v>1717</v>
      </c>
      <c r="Q30" s="11">
        <v>365</v>
      </c>
      <c r="R30" s="11">
        <v>8.2787885630000009</v>
      </c>
      <c r="S30" s="11">
        <f t="shared" si="0"/>
        <v>2.2681612501369866E-2</v>
      </c>
      <c r="T30" s="11">
        <f t="shared" si="1"/>
        <v>0.39422802680952385</v>
      </c>
      <c r="U30" s="11" t="s">
        <v>364</v>
      </c>
      <c r="V30" s="11" t="s">
        <v>365</v>
      </c>
      <c r="W30" s="11">
        <v>51001020205</v>
      </c>
      <c r="X30" s="11" t="s">
        <v>364</v>
      </c>
      <c r="AA30" s="11">
        <v>2023</v>
      </c>
      <c r="AB30" s="13" t="s">
        <v>366</v>
      </c>
      <c r="AC30" s="11" t="s">
        <v>367</v>
      </c>
      <c r="AD30" s="11">
        <v>2.7</v>
      </c>
      <c r="AE30" s="11">
        <v>1.7170000000000001</v>
      </c>
      <c r="AF30" s="11">
        <v>1.633583333</v>
      </c>
      <c r="AG30" s="11" t="s">
        <v>79</v>
      </c>
      <c r="AH30" s="11">
        <v>1.7170000000000001</v>
      </c>
      <c r="AI30" s="11">
        <v>2.6565939099999998</v>
      </c>
      <c r="AJ30" s="11">
        <v>2057932</v>
      </c>
      <c r="AK30" s="11" t="s">
        <v>368</v>
      </c>
      <c r="AL30" s="11">
        <v>3</v>
      </c>
      <c r="AM30" s="11">
        <v>323.84100000000001</v>
      </c>
      <c r="AN30" s="11">
        <v>521.91499999999996</v>
      </c>
      <c r="AO30" s="11">
        <v>679.18200000000002</v>
      </c>
      <c r="AP30" s="11">
        <v>580.32500000000005</v>
      </c>
      <c r="AQ30" s="11">
        <v>464.399</v>
      </c>
      <c r="AR30" s="11">
        <v>301.70600000000002</v>
      </c>
      <c r="AS30" s="11">
        <v>168.309</v>
      </c>
      <c r="AT30" s="11">
        <v>104.902</v>
      </c>
      <c r="AU30" s="11">
        <v>117.563</v>
      </c>
      <c r="AV30" s="11">
        <v>150.24799999999999</v>
      </c>
      <c r="AW30" s="11">
        <v>122.226</v>
      </c>
      <c r="AX30" s="11">
        <v>258.92500000000001</v>
      </c>
      <c r="AY30" s="11">
        <v>589.61099999999999</v>
      </c>
      <c r="AZ30" s="11" t="s">
        <v>44</v>
      </c>
      <c r="BA30" s="11">
        <v>104.902</v>
      </c>
      <c r="BB30" s="11">
        <v>256.48410760000002</v>
      </c>
      <c r="BC30" s="11">
        <v>166.13165749999999</v>
      </c>
      <c r="BD30" s="11">
        <v>791.78728609999996</v>
      </c>
      <c r="BE30" s="11">
        <v>461.348343</v>
      </c>
      <c r="BF30" s="11">
        <v>6.4953396330000004</v>
      </c>
      <c r="BG30" s="11">
        <v>256.48410760000002</v>
      </c>
      <c r="BH30" s="11" t="s">
        <v>97</v>
      </c>
      <c r="BI30" s="11">
        <v>461.348343</v>
      </c>
      <c r="BJ30" s="11" t="s">
        <v>98</v>
      </c>
      <c r="BK30" s="11">
        <v>166.13165749999999</v>
      </c>
      <c r="BL30" s="11" t="s">
        <v>99</v>
      </c>
    </row>
    <row r="31" spans="1:65" x14ac:dyDescent="0.25">
      <c r="A31" s="11">
        <v>2020</v>
      </c>
      <c r="B31" s="11" t="s">
        <v>369</v>
      </c>
      <c r="C31" s="11" t="s">
        <v>370</v>
      </c>
      <c r="D31" s="11" t="s">
        <v>371</v>
      </c>
      <c r="E31" s="11" t="s">
        <v>137</v>
      </c>
      <c r="F31" s="11">
        <v>37.106380000000001</v>
      </c>
      <c r="G31" s="11">
        <v>-84.066829999999996</v>
      </c>
      <c r="H31" s="12">
        <v>110000557013</v>
      </c>
      <c r="I31" s="11">
        <v>4952</v>
      </c>
      <c r="J31" s="11" t="s">
        <v>308</v>
      </c>
      <c r="K31" s="11">
        <v>339999</v>
      </c>
      <c r="L31" s="11" t="s">
        <v>309</v>
      </c>
      <c r="M31" s="11" t="s">
        <v>275</v>
      </c>
      <c r="N31" s="11" t="s">
        <v>276</v>
      </c>
      <c r="O31" s="11" t="s">
        <v>1716</v>
      </c>
      <c r="P31" s="11" t="s">
        <v>1717</v>
      </c>
      <c r="Q31" s="11">
        <v>365</v>
      </c>
      <c r="R31" s="11">
        <v>2.8348892999999999</v>
      </c>
      <c r="S31" s="11">
        <f t="shared" si="0"/>
        <v>7.7668199999999998E-3</v>
      </c>
      <c r="T31" s="11">
        <f t="shared" si="1"/>
        <v>0.13499472857142858</v>
      </c>
      <c r="U31" s="11" t="s">
        <v>372</v>
      </c>
      <c r="V31" s="11" t="s">
        <v>373</v>
      </c>
      <c r="W31" s="11">
        <v>51301010802</v>
      </c>
      <c r="X31" s="11" t="s">
        <v>372</v>
      </c>
      <c r="Y31" s="11" t="s">
        <v>374</v>
      </c>
      <c r="AA31" s="11">
        <v>2023</v>
      </c>
      <c r="AB31" s="13" t="s">
        <v>375</v>
      </c>
      <c r="AC31" s="11" t="s">
        <v>376</v>
      </c>
      <c r="AD31" s="11">
        <v>5</v>
      </c>
      <c r="AE31" s="11">
        <v>3.4089999999999998</v>
      </c>
      <c r="AF31" s="11">
        <v>3.0855000000000001</v>
      </c>
      <c r="AG31" s="11" t="s">
        <v>79</v>
      </c>
      <c r="AH31" s="11">
        <v>3.4089999999999998</v>
      </c>
      <c r="AI31" s="11">
        <v>5.2745070700000003</v>
      </c>
      <c r="AJ31" s="11">
        <v>10186944</v>
      </c>
      <c r="AK31" s="11" t="s">
        <v>377</v>
      </c>
      <c r="AL31" s="11">
        <v>1</v>
      </c>
      <c r="AM31" s="11">
        <v>2.1320000000000001</v>
      </c>
      <c r="AN31" s="11">
        <v>8.1310000000000002</v>
      </c>
      <c r="AO31" s="11">
        <v>16.663</v>
      </c>
      <c r="AP31" s="11">
        <v>5.6029999999999998</v>
      </c>
      <c r="AQ31" s="11">
        <v>2.7869999999999999</v>
      </c>
      <c r="AR31" s="11">
        <v>2.3159999999999998</v>
      </c>
      <c r="AS31" s="11">
        <v>1.44</v>
      </c>
      <c r="AT31" s="11">
        <v>0.93600000000000005</v>
      </c>
      <c r="AU31" s="11">
        <v>0.626</v>
      </c>
      <c r="AV31" s="11">
        <v>0.76100000000000001</v>
      </c>
      <c r="AW31" s="11">
        <v>0.71299999999999997</v>
      </c>
      <c r="AX31" s="11">
        <v>2.5409999999999999</v>
      </c>
      <c r="AY31" s="11">
        <v>3.7469999999999999</v>
      </c>
      <c r="AZ31" s="11" t="s">
        <v>45</v>
      </c>
      <c r="BA31" s="11">
        <v>0.626</v>
      </c>
      <c r="BB31" s="11">
        <v>1.530562347</v>
      </c>
      <c r="BC31" s="11">
        <v>0.82784835700000003</v>
      </c>
      <c r="BD31" s="11">
        <v>5.2127139360000001</v>
      </c>
      <c r="BE31" s="11">
        <v>2.2970871229999998</v>
      </c>
      <c r="BF31" s="11">
        <v>12.896105309999999</v>
      </c>
      <c r="BG31" s="11">
        <v>12.896105309999999</v>
      </c>
      <c r="BH31" s="11" t="s">
        <v>109</v>
      </c>
      <c r="BI31" s="11">
        <v>12.896105309999999</v>
      </c>
      <c r="BJ31" s="11" t="s">
        <v>109</v>
      </c>
      <c r="BK31" s="11">
        <v>12.896105309999999</v>
      </c>
      <c r="BL31" s="11" t="s">
        <v>109</v>
      </c>
    </row>
    <row r="32" spans="1:65" x14ac:dyDescent="0.25">
      <c r="A32" s="11">
        <v>2020</v>
      </c>
      <c r="B32" s="11" t="s">
        <v>378</v>
      </c>
      <c r="C32" s="11" t="s">
        <v>379</v>
      </c>
      <c r="D32" s="11" t="s">
        <v>380</v>
      </c>
      <c r="E32" s="11" t="s">
        <v>137</v>
      </c>
      <c r="F32" s="11">
        <v>37.642310000000002</v>
      </c>
      <c r="G32" s="11">
        <v>-85.903570000000002</v>
      </c>
      <c r="H32" s="12">
        <v>110000571373</v>
      </c>
      <c r="I32" s="11">
        <v>4952</v>
      </c>
      <c r="J32" s="11" t="s">
        <v>308</v>
      </c>
      <c r="K32" s="11">
        <v>339999</v>
      </c>
      <c r="L32" s="11" t="s">
        <v>309</v>
      </c>
      <c r="M32" s="11" t="s">
        <v>275</v>
      </c>
      <c r="N32" s="11" t="s">
        <v>276</v>
      </c>
      <c r="O32" s="11" t="s">
        <v>1716</v>
      </c>
      <c r="P32" s="11" t="s">
        <v>1717</v>
      </c>
      <c r="Q32" s="11">
        <v>365</v>
      </c>
      <c r="R32" s="11">
        <v>40.754987499999999</v>
      </c>
      <c r="S32" s="11">
        <f t="shared" si="0"/>
        <v>0.11165749999999999</v>
      </c>
      <c r="T32" s="11">
        <f t="shared" si="1"/>
        <v>1.9407136904761904</v>
      </c>
      <c r="U32" s="11" t="s">
        <v>381</v>
      </c>
      <c r="V32" s="11" t="s">
        <v>382</v>
      </c>
      <c r="W32" s="11">
        <v>51100011004</v>
      </c>
      <c r="X32" s="11" t="s">
        <v>381</v>
      </c>
      <c r="Y32" s="11" t="s">
        <v>383</v>
      </c>
      <c r="Z32" s="11" t="s">
        <v>384</v>
      </c>
      <c r="AA32" s="11">
        <v>2023</v>
      </c>
      <c r="AB32" s="13" t="s">
        <v>385</v>
      </c>
      <c r="AC32" s="11" t="s">
        <v>386</v>
      </c>
      <c r="AD32" s="11">
        <v>13</v>
      </c>
      <c r="AE32" s="11">
        <v>6.54</v>
      </c>
      <c r="AF32" s="11">
        <v>6.3083333330000002</v>
      </c>
      <c r="AG32" s="11" t="s">
        <v>79</v>
      </c>
      <c r="AH32" s="11">
        <v>6.54</v>
      </c>
      <c r="AI32" s="11">
        <v>10.1188842</v>
      </c>
      <c r="AJ32" s="11">
        <v>3997594</v>
      </c>
      <c r="AK32" s="11" t="s">
        <v>387</v>
      </c>
      <c r="AL32" s="11">
        <v>4</v>
      </c>
      <c r="AM32" s="11">
        <v>89.218999999999994</v>
      </c>
      <c r="AN32" s="11">
        <v>240.102</v>
      </c>
      <c r="AO32" s="11">
        <v>341.66199999999998</v>
      </c>
      <c r="AP32" s="11">
        <v>212.524</v>
      </c>
      <c r="AQ32" s="11">
        <v>124.755</v>
      </c>
      <c r="AR32" s="11">
        <v>94.105000000000004</v>
      </c>
      <c r="AS32" s="11">
        <v>55.423000000000002</v>
      </c>
      <c r="AT32" s="11">
        <v>34.223999999999997</v>
      </c>
      <c r="AU32" s="11">
        <v>23.716000000000001</v>
      </c>
      <c r="AV32" s="11">
        <v>21.295000000000002</v>
      </c>
      <c r="AW32" s="11">
        <v>18.338999999999999</v>
      </c>
      <c r="AX32" s="11">
        <v>53.356000000000002</v>
      </c>
      <c r="AY32" s="11">
        <v>144.929</v>
      </c>
      <c r="AZ32" s="11" t="s">
        <v>47</v>
      </c>
      <c r="BA32" s="11">
        <v>18.338999999999999</v>
      </c>
      <c r="BB32" s="11">
        <v>44.838630809999998</v>
      </c>
      <c r="BC32" s="11">
        <v>27.313887399999999</v>
      </c>
      <c r="BD32" s="11">
        <v>218.13936430000001</v>
      </c>
      <c r="BE32" s="11">
        <v>92.555517210000005</v>
      </c>
      <c r="BF32" s="11">
        <v>24.74054817</v>
      </c>
      <c r="BG32" s="11">
        <v>44.838630809999998</v>
      </c>
      <c r="BH32" s="11" t="s">
        <v>97</v>
      </c>
      <c r="BI32" s="11">
        <v>92.555517210000005</v>
      </c>
      <c r="BJ32" s="11" t="s">
        <v>98</v>
      </c>
      <c r="BK32" s="11">
        <v>27.313887399999999</v>
      </c>
      <c r="BL32" s="11" t="s">
        <v>99</v>
      </c>
    </row>
    <row r="33" spans="1:65" x14ac:dyDescent="0.25">
      <c r="A33" s="11">
        <v>2020</v>
      </c>
      <c r="B33" s="11" t="s">
        <v>388</v>
      </c>
      <c r="C33" s="11" t="s">
        <v>389</v>
      </c>
      <c r="D33" s="11" t="s">
        <v>390</v>
      </c>
      <c r="E33" s="11" t="s">
        <v>391</v>
      </c>
      <c r="F33" s="11">
        <v>39.599829999999997</v>
      </c>
      <c r="G33" s="11">
        <v>-79.97148</v>
      </c>
      <c r="H33" s="12">
        <v>110000572782</v>
      </c>
      <c r="I33" s="11">
        <v>2869</v>
      </c>
      <c r="J33" s="11" t="s">
        <v>68</v>
      </c>
      <c r="K33" s="11">
        <v>325180</v>
      </c>
      <c r="L33" s="11" t="s">
        <v>69</v>
      </c>
      <c r="M33" s="11" t="s">
        <v>70</v>
      </c>
      <c r="N33" s="11" t="s">
        <v>71</v>
      </c>
      <c r="O33" s="11" t="s">
        <v>72</v>
      </c>
      <c r="P33" s="11" t="s">
        <v>73</v>
      </c>
      <c r="Q33" s="11">
        <v>350</v>
      </c>
      <c r="R33" s="11">
        <v>0.74926344</v>
      </c>
      <c r="S33" s="11">
        <f t="shared" si="0"/>
        <v>2.1407526857142858E-3</v>
      </c>
      <c r="T33" s="11">
        <f t="shared" si="1"/>
        <v>3.5679211428571431E-2</v>
      </c>
      <c r="U33" s="11" t="s">
        <v>392</v>
      </c>
      <c r="V33" s="11" t="s">
        <v>393</v>
      </c>
      <c r="W33" s="11">
        <v>50200030307</v>
      </c>
      <c r="X33" s="11" t="s">
        <v>394</v>
      </c>
      <c r="Y33" s="11" t="s">
        <v>392</v>
      </c>
      <c r="AA33" s="11">
        <v>2023</v>
      </c>
      <c r="AB33" s="13" t="s">
        <v>395</v>
      </c>
      <c r="AC33" s="11" t="s">
        <v>396</v>
      </c>
      <c r="AD33" s="11" t="s">
        <v>80</v>
      </c>
      <c r="AE33" s="11">
        <v>0.224</v>
      </c>
      <c r="AF33" s="11">
        <v>0.12783333299999999</v>
      </c>
      <c r="AG33" s="11" t="s">
        <v>79</v>
      </c>
      <c r="AH33" s="11">
        <v>0.224</v>
      </c>
      <c r="AI33" s="11">
        <v>0.34657951999999997</v>
      </c>
      <c r="AJ33" s="11">
        <v>3768880</v>
      </c>
      <c r="AK33" s="11" t="s">
        <v>397</v>
      </c>
      <c r="AL33" s="11">
        <v>6</v>
      </c>
      <c r="AM33" s="11">
        <v>4606.0519999999997</v>
      </c>
      <c r="AN33" s="11">
        <v>6257.9560000000001</v>
      </c>
      <c r="AO33" s="11">
        <v>6876.3159999999998</v>
      </c>
      <c r="AP33" s="11">
        <v>7878.76</v>
      </c>
      <c r="AQ33" s="11">
        <v>5441.3850000000002</v>
      </c>
      <c r="AR33" s="11">
        <v>4874.3990000000003</v>
      </c>
      <c r="AS33" s="11">
        <v>2986.1860000000001</v>
      </c>
      <c r="AT33" s="11">
        <v>2090.748</v>
      </c>
      <c r="AU33" s="11">
        <v>1826.7750000000001</v>
      </c>
      <c r="AV33" s="11">
        <v>1510.348</v>
      </c>
      <c r="AW33" s="11">
        <v>2062.931</v>
      </c>
      <c r="AX33" s="11">
        <v>3961.8209999999999</v>
      </c>
      <c r="AY33" s="11">
        <v>6751.0559999999996</v>
      </c>
      <c r="AZ33" s="11" t="s">
        <v>46</v>
      </c>
      <c r="BA33" s="11">
        <v>1510.348</v>
      </c>
      <c r="BB33" s="11">
        <v>3692.7823960000001</v>
      </c>
      <c r="BC33" s="11">
        <v>2627.3478620000001</v>
      </c>
      <c r="BD33" s="11">
        <v>11261.740830000001</v>
      </c>
      <c r="BE33" s="11">
        <v>7434.9923710000003</v>
      </c>
      <c r="BF33" s="11">
        <v>0.84738268900000002</v>
      </c>
      <c r="BG33" s="11">
        <v>3692.7823960000001</v>
      </c>
      <c r="BH33" s="11" t="s">
        <v>97</v>
      </c>
      <c r="BI33" s="11">
        <v>7434.9923710000003</v>
      </c>
      <c r="BJ33" s="11" t="s">
        <v>98</v>
      </c>
      <c r="BK33" s="11">
        <v>2627.3478620000001</v>
      </c>
      <c r="BL33" s="11" t="s">
        <v>99</v>
      </c>
    </row>
    <row r="34" spans="1:65" x14ac:dyDescent="0.25">
      <c r="A34" s="11">
        <v>2023</v>
      </c>
      <c r="B34" s="11" t="s">
        <v>398</v>
      </c>
      <c r="C34" s="11" t="s">
        <v>399</v>
      </c>
      <c r="D34" s="11" t="s">
        <v>400</v>
      </c>
      <c r="E34" s="11" t="s">
        <v>122</v>
      </c>
      <c r="F34" s="11">
        <v>36.527054999999997</v>
      </c>
      <c r="G34" s="11">
        <v>-82.538579999999996</v>
      </c>
      <c r="H34" s="12">
        <v>110000574423</v>
      </c>
      <c r="I34" s="11">
        <v>2869</v>
      </c>
      <c r="J34" s="11" t="s">
        <v>68</v>
      </c>
      <c r="K34" s="11">
        <v>325180</v>
      </c>
      <c r="L34" s="11" t="s">
        <v>69</v>
      </c>
      <c r="M34" s="11" t="s">
        <v>70</v>
      </c>
      <c r="N34" s="11" t="s">
        <v>71</v>
      </c>
      <c r="O34" s="11" t="s">
        <v>72</v>
      </c>
      <c r="P34" s="11" t="s">
        <v>73</v>
      </c>
      <c r="Q34" s="11">
        <v>350</v>
      </c>
      <c r="R34" s="11">
        <v>8.6997750000000007</v>
      </c>
      <c r="S34" s="11">
        <f t="shared" si="0"/>
        <v>2.4856500000000004E-2</v>
      </c>
      <c r="T34" s="11">
        <f t="shared" si="1"/>
        <v>0.41427500000000006</v>
      </c>
      <c r="U34" s="11" t="s">
        <v>401</v>
      </c>
      <c r="V34" s="11" t="s">
        <v>402</v>
      </c>
      <c r="W34" s="11">
        <v>60101020704</v>
      </c>
      <c r="X34" s="11" t="s">
        <v>403</v>
      </c>
      <c r="Y34" s="11" t="s">
        <v>404</v>
      </c>
      <c r="Z34" s="11" t="s">
        <v>401</v>
      </c>
      <c r="AA34" s="11">
        <v>2023</v>
      </c>
      <c r="AB34" s="13" t="s">
        <v>405</v>
      </c>
      <c r="AC34" s="11" t="s">
        <v>406</v>
      </c>
      <c r="AD34" s="11">
        <v>486.7</v>
      </c>
      <c r="AE34" s="11">
        <v>471.1</v>
      </c>
      <c r="AF34" s="11">
        <v>34.417319050000003</v>
      </c>
      <c r="AG34" s="11" t="s">
        <v>79</v>
      </c>
      <c r="AH34" s="11">
        <v>471.1</v>
      </c>
      <c r="AI34" s="11">
        <v>728.90005299999996</v>
      </c>
      <c r="AJ34" s="11">
        <v>19753623</v>
      </c>
      <c r="AK34" s="11" t="s">
        <v>407</v>
      </c>
      <c r="AL34" s="11">
        <v>6</v>
      </c>
      <c r="AM34" s="11">
        <v>2816.8519999999999</v>
      </c>
      <c r="AN34" s="11">
        <v>3950.0909999999999</v>
      </c>
      <c r="AO34" s="11">
        <v>4178.1379999999999</v>
      </c>
      <c r="AP34" s="11">
        <v>4394.6019999999999</v>
      </c>
      <c r="AQ34" s="11">
        <v>3948.9540000000002</v>
      </c>
      <c r="AR34" s="11">
        <v>3266.9119999999998</v>
      </c>
      <c r="AS34" s="11">
        <v>2829.989</v>
      </c>
      <c r="AT34" s="11">
        <v>2315.3130000000001</v>
      </c>
      <c r="AU34" s="11">
        <v>1816.8140000000001</v>
      </c>
      <c r="AV34" s="11">
        <v>1246.5740000000001</v>
      </c>
      <c r="AW34" s="11">
        <v>1113.0930000000001</v>
      </c>
      <c r="AX34" s="11">
        <v>1573.181</v>
      </c>
      <c r="AY34" s="11">
        <v>2761.605</v>
      </c>
      <c r="AZ34" s="11" t="s">
        <v>47</v>
      </c>
      <c r="BA34" s="11">
        <v>1113.0930000000001</v>
      </c>
      <c r="BB34" s="11">
        <v>2721.4987780000001</v>
      </c>
      <c r="BC34" s="11">
        <v>1915.6069319999999</v>
      </c>
      <c r="BD34" s="11">
        <v>6887.1687039999997</v>
      </c>
      <c r="BE34" s="11">
        <v>4949.0723580000003</v>
      </c>
      <c r="BF34" s="11">
        <v>1782.151719</v>
      </c>
      <c r="BG34" s="11">
        <v>2721.4987780000001</v>
      </c>
      <c r="BH34" s="11" t="s">
        <v>97</v>
      </c>
      <c r="BI34" s="11">
        <v>4949.0723580000003</v>
      </c>
      <c r="BJ34" s="11" t="s">
        <v>98</v>
      </c>
      <c r="BK34" s="11">
        <v>1915.6069319999999</v>
      </c>
      <c r="BL34" s="11" t="s">
        <v>99</v>
      </c>
    </row>
    <row r="35" spans="1:65" x14ac:dyDescent="0.25">
      <c r="A35" s="11">
        <v>2020</v>
      </c>
      <c r="B35" s="11" t="s">
        <v>408</v>
      </c>
      <c r="C35" s="11" t="s">
        <v>409</v>
      </c>
      <c r="D35" s="11" t="s">
        <v>410</v>
      </c>
      <c r="E35" s="11" t="s">
        <v>411</v>
      </c>
      <c r="F35" s="11">
        <v>29.808250000000001</v>
      </c>
      <c r="G35" s="11">
        <v>-90.01</v>
      </c>
      <c r="H35" s="12">
        <v>110000575244</v>
      </c>
      <c r="I35" s="11">
        <v>2869</v>
      </c>
      <c r="J35" s="11" t="s">
        <v>68</v>
      </c>
      <c r="K35" s="11">
        <v>325180</v>
      </c>
      <c r="L35" s="11" t="s">
        <v>69</v>
      </c>
      <c r="M35" s="11" t="s">
        <v>70</v>
      </c>
      <c r="N35" s="11" t="s">
        <v>71</v>
      </c>
      <c r="O35" s="11" t="s">
        <v>72</v>
      </c>
      <c r="P35" s="11" t="s">
        <v>73</v>
      </c>
      <c r="Q35" s="11">
        <v>350</v>
      </c>
      <c r="R35" s="11">
        <v>3.106428E-2</v>
      </c>
      <c r="S35" s="11">
        <f t="shared" si="0"/>
        <v>8.8755085714285712E-5</v>
      </c>
      <c r="T35" s="11">
        <f t="shared" si="1"/>
        <v>1.4792514285714286E-3</v>
      </c>
      <c r="U35" s="11" t="s">
        <v>412</v>
      </c>
      <c r="V35" s="11" t="s">
        <v>413</v>
      </c>
      <c r="W35" s="11">
        <v>80903010404</v>
      </c>
      <c r="X35" s="11" t="s">
        <v>414</v>
      </c>
      <c r="Y35" s="11" t="s">
        <v>415</v>
      </c>
      <c r="Z35" s="11" t="s">
        <v>412</v>
      </c>
      <c r="AA35" s="11">
        <v>2023</v>
      </c>
      <c r="AB35" s="13" t="s">
        <v>416</v>
      </c>
      <c r="AC35" s="11" t="s">
        <v>417</v>
      </c>
      <c r="AD35" s="11" t="s">
        <v>80</v>
      </c>
      <c r="AE35" s="11">
        <v>28.218699999999998</v>
      </c>
      <c r="AF35" s="11">
        <v>2.746846417</v>
      </c>
      <c r="AG35" s="11" t="s">
        <v>79</v>
      </c>
      <c r="AH35" s="11">
        <v>28.218699999999998</v>
      </c>
      <c r="AI35" s="11">
        <v>43.660819199999999</v>
      </c>
      <c r="AJ35" s="11">
        <v>22798749</v>
      </c>
      <c r="AK35" s="11" t="s">
        <v>213</v>
      </c>
      <c r="AL35" s="11">
        <v>10</v>
      </c>
      <c r="AM35" s="11" t="s">
        <v>80</v>
      </c>
      <c r="AN35" s="11">
        <v>640856</v>
      </c>
      <c r="AO35" s="11">
        <v>660507</v>
      </c>
      <c r="AP35" s="11">
        <v>849211</v>
      </c>
      <c r="AQ35" s="11">
        <v>867769</v>
      </c>
      <c r="AR35" s="11">
        <v>725443</v>
      </c>
      <c r="AS35" s="11">
        <v>534699</v>
      </c>
      <c r="AT35" s="11">
        <v>399921</v>
      </c>
      <c r="AU35" s="11">
        <v>309626</v>
      </c>
      <c r="AV35" s="11">
        <v>278539</v>
      </c>
      <c r="AW35" s="11">
        <v>301542</v>
      </c>
      <c r="AX35" s="11">
        <v>393993</v>
      </c>
      <c r="AY35" s="11">
        <v>622043</v>
      </c>
      <c r="AZ35" s="11" t="s">
        <v>46</v>
      </c>
      <c r="BA35" s="11">
        <f>AV35</f>
        <v>278539</v>
      </c>
      <c r="BB35" s="11">
        <f>BA35*2.44498777</f>
        <v>681024.44846802996</v>
      </c>
      <c r="BC35" s="11">
        <f>POWER((BB35/1.782),1/0.966)</f>
        <v>600802.71650614636</v>
      </c>
      <c r="BD35" s="11" t="s">
        <v>418</v>
      </c>
      <c r="BE35" s="11" t="s">
        <v>418</v>
      </c>
      <c r="BF35" s="11">
        <f>$AI35/0.409</f>
        <v>106.75016919315404</v>
      </c>
      <c r="BG35" s="11">
        <f>BF35</f>
        <v>106.75016919315404</v>
      </c>
      <c r="BH35" s="11" t="s">
        <v>97</v>
      </c>
      <c r="BI35" s="11">
        <f>BF35</f>
        <v>106.75016919315404</v>
      </c>
      <c r="BJ35" s="11" t="s">
        <v>344</v>
      </c>
      <c r="BK35" s="11">
        <f>BF35</f>
        <v>106.75016919315404</v>
      </c>
      <c r="BL35" s="11" t="s">
        <v>419</v>
      </c>
      <c r="BM35" s="11" t="s">
        <v>244</v>
      </c>
    </row>
    <row r="36" spans="1:65" x14ac:dyDescent="0.25">
      <c r="A36" s="11">
        <v>2021</v>
      </c>
      <c r="B36" s="11" t="s">
        <v>420</v>
      </c>
      <c r="C36" s="11" t="s">
        <v>421</v>
      </c>
      <c r="D36" s="11" t="s">
        <v>422</v>
      </c>
      <c r="E36" s="11" t="s">
        <v>67</v>
      </c>
      <c r="F36" s="11">
        <v>39.80142</v>
      </c>
      <c r="G36" s="11">
        <v>-75.354990000000001</v>
      </c>
      <c r="H36" s="12">
        <v>110000582003</v>
      </c>
      <c r="I36" s="11">
        <v>2869</v>
      </c>
      <c r="J36" s="11" t="s">
        <v>68</v>
      </c>
      <c r="K36" s="11">
        <v>325180</v>
      </c>
      <c r="L36" s="11" t="s">
        <v>69</v>
      </c>
      <c r="M36" s="11" t="s">
        <v>70</v>
      </c>
      <c r="N36" s="11" t="s">
        <v>71</v>
      </c>
      <c r="O36" s="11" t="s">
        <v>72</v>
      </c>
      <c r="P36" s="11" t="s">
        <v>73</v>
      </c>
      <c r="Q36" s="11">
        <v>350</v>
      </c>
      <c r="R36" s="11">
        <v>1.0629999999999999</v>
      </c>
      <c r="S36" s="11">
        <f t="shared" si="0"/>
        <v>3.0371428571428572E-3</v>
      </c>
      <c r="T36" s="11">
        <f t="shared" si="1"/>
        <v>5.0619047619047619E-2</v>
      </c>
      <c r="U36" s="11" t="s">
        <v>423</v>
      </c>
      <c r="V36" s="11" t="s">
        <v>424</v>
      </c>
      <c r="W36" s="11">
        <v>20402020606</v>
      </c>
      <c r="X36" s="11" t="s">
        <v>423</v>
      </c>
      <c r="AA36" s="11">
        <v>2023</v>
      </c>
      <c r="AB36" s="13" t="s">
        <v>425</v>
      </c>
      <c r="AC36" s="11" t="s">
        <v>426</v>
      </c>
      <c r="AD36" s="11">
        <v>2</v>
      </c>
      <c r="AE36" s="11">
        <v>0.95</v>
      </c>
      <c r="AF36" s="11">
        <v>0.49041666699999997</v>
      </c>
      <c r="AG36" s="11" t="s">
        <v>79</v>
      </c>
      <c r="AH36" s="11">
        <v>0.95</v>
      </c>
      <c r="AI36" s="11">
        <v>1.4698685</v>
      </c>
      <c r="AJ36" s="11">
        <v>4495118</v>
      </c>
      <c r="AK36" s="11" t="s">
        <v>80</v>
      </c>
      <c r="AL36" s="11">
        <v>2</v>
      </c>
      <c r="AM36" s="11">
        <v>2.3E-2</v>
      </c>
      <c r="AN36" s="11">
        <v>0.19800000000000001</v>
      </c>
      <c r="AO36" s="11">
        <v>0.83499999999999996</v>
      </c>
      <c r="AP36" s="11">
        <v>0.442</v>
      </c>
      <c r="AQ36" s="11">
        <v>3.7999999999999999E-2</v>
      </c>
      <c r="AR36" s="11">
        <v>4.5999999999999999E-2</v>
      </c>
      <c r="AS36" s="11">
        <v>4.3999999999999997E-2</v>
      </c>
      <c r="AT36" s="11">
        <v>3.4000000000000002E-2</v>
      </c>
      <c r="AU36" s="11">
        <v>2.7E-2</v>
      </c>
      <c r="AV36" s="11">
        <v>5.7000000000000002E-2</v>
      </c>
      <c r="AW36" s="11">
        <v>7.0000000000000007E-2</v>
      </c>
      <c r="AX36" s="11">
        <v>3.5999999999999997E-2</v>
      </c>
      <c r="AY36" s="11">
        <v>3.9E-2</v>
      </c>
      <c r="AZ36" s="11" t="s">
        <v>45</v>
      </c>
      <c r="BA36" s="11">
        <v>2.7E-2</v>
      </c>
      <c r="BB36" s="11">
        <v>6.6014669999999998E-2</v>
      </c>
      <c r="BC36" s="11">
        <v>3.1965742999999998E-2</v>
      </c>
      <c r="BD36" s="11">
        <v>5.6234719000000002E-2</v>
      </c>
      <c r="BE36" s="11">
        <v>4.4733777000000002E-2</v>
      </c>
      <c r="BF36" s="11">
        <v>3.5938105130000002</v>
      </c>
      <c r="BG36" s="11">
        <v>3.5938105130000002</v>
      </c>
      <c r="BH36" s="11" t="s">
        <v>109</v>
      </c>
      <c r="BI36" s="11">
        <v>3.5938105130000002</v>
      </c>
      <c r="BJ36" s="11" t="s">
        <v>109</v>
      </c>
      <c r="BK36" s="11">
        <v>3.5938105130000002</v>
      </c>
      <c r="BL36" s="11" t="s">
        <v>109</v>
      </c>
    </row>
    <row r="37" spans="1:65" x14ac:dyDescent="0.25">
      <c r="A37" s="11">
        <v>2021</v>
      </c>
      <c r="B37" s="11" t="s">
        <v>427</v>
      </c>
      <c r="C37" s="11" t="s">
        <v>428</v>
      </c>
      <c r="D37" s="11" t="s">
        <v>429</v>
      </c>
      <c r="E37" s="11" t="s">
        <v>190</v>
      </c>
      <c r="F37" s="11">
        <v>39.683477000000003</v>
      </c>
      <c r="G37" s="11">
        <v>-91.334682999999998</v>
      </c>
      <c r="H37" s="12">
        <v>110000595981</v>
      </c>
      <c r="I37" s="11">
        <v>3241</v>
      </c>
      <c r="J37" s="11" t="s">
        <v>257</v>
      </c>
      <c r="K37" s="11">
        <v>326299</v>
      </c>
      <c r="L37" s="11" t="s">
        <v>258</v>
      </c>
      <c r="M37" s="11" t="s">
        <v>259</v>
      </c>
      <c r="N37" s="11" t="s">
        <v>260</v>
      </c>
      <c r="O37" s="11" t="s">
        <v>1711</v>
      </c>
      <c r="P37" s="11" t="s">
        <v>430</v>
      </c>
      <c r="Q37" s="11">
        <v>250</v>
      </c>
      <c r="R37" s="11">
        <v>0.92907556300000005</v>
      </c>
      <c r="S37" s="11">
        <f t="shared" si="0"/>
        <v>3.7163022520000002E-3</v>
      </c>
      <c r="T37" s="11">
        <f t="shared" si="1"/>
        <v>4.4241693476190481E-2</v>
      </c>
      <c r="U37" s="11" t="s">
        <v>431</v>
      </c>
      <c r="V37" s="11" t="s">
        <v>432</v>
      </c>
      <c r="W37" s="11">
        <v>71100040504</v>
      </c>
      <c r="X37" s="11" t="s">
        <v>431</v>
      </c>
      <c r="Y37" s="11" t="s">
        <v>433</v>
      </c>
      <c r="Z37" s="11" t="s">
        <v>434</v>
      </c>
      <c r="AA37" s="11">
        <v>2023</v>
      </c>
      <c r="AB37" s="13" t="s">
        <v>435</v>
      </c>
      <c r="AC37" s="11" t="s">
        <v>436</v>
      </c>
      <c r="AD37" s="11" t="s">
        <v>80</v>
      </c>
      <c r="AE37" s="11" t="s">
        <v>80</v>
      </c>
      <c r="AF37" s="11">
        <v>7.6516666999999997E-2</v>
      </c>
      <c r="AG37" s="11" t="s">
        <v>79</v>
      </c>
      <c r="AH37" s="11">
        <v>7.6516666999999997E-2</v>
      </c>
      <c r="AI37" s="11">
        <v>0.118388882</v>
      </c>
      <c r="AJ37" s="11">
        <v>2926511</v>
      </c>
      <c r="AK37" s="11" t="s">
        <v>80</v>
      </c>
      <c r="AL37" s="11">
        <v>2</v>
      </c>
      <c r="AM37" s="11">
        <v>2.0129999999999999</v>
      </c>
      <c r="AN37" s="11">
        <v>0.77200000000000002</v>
      </c>
      <c r="AO37" s="11">
        <v>1.994</v>
      </c>
      <c r="AP37" s="11">
        <v>41.52</v>
      </c>
      <c r="AQ37" s="11">
        <v>5.5819999999999999</v>
      </c>
      <c r="AR37" s="11">
        <v>2.734</v>
      </c>
      <c r="AS37" s="11">
        <v>1.3480000000000001</v>
      </c>
      <c r="AT37" s="11">
        <v>0.77200000000000002</v>
      </c>
      <c r="AU37" s="11">
        <v>0.42799999999999999</v>
      </c>
      <c r="AV37" s="11">
        <v>0.624</v>
      </c>
      <c r="AW37" s="11">
        <v>0.6</v>
      </c>
      <c r="AX37" s="11">
        <v>4.1890000000000001</v>
      </c>
      <c r="AY37" s="11">
        <v>1.2410000000000001</v>
      </c>
      <c r="AZ37" s="11" t="s">
        <v>45</v>
      </c>
      <c r="BA37" s="11">
        <v>0.42799999999999999</v>
      </c>
      <c r="BB37" s="11">
        <v>1.046454768</v>
      </c>
      <c r="BC37" s="11">
        <v>0.55848000799999997</v>
      </c>
      <c r="BD37" s="11">
        <v>4.9217603910000003</v>
      </c>
      <c r="BE37" s="11">
        <v>1.79894797</v>
      </c>
      <c r="BF37" s="11">
        <v>0.28945936999999999</v>
      </c>
      <c r="BG37" s="11">
        <v>1.046454768</v>
      </c>
      <c r="BH37" s="11" t="s">
        <v>97</v>
      </c>
      <c r="BI37" s="11">
        <v>1.79894797</v>
      </c>
      <c r="BJ37" s="11" t="s">
        <v>98</v>
      </c>
      <c r="BK37" s="11">
        <v>0.55848000799999997</v>
      </c>
      <c r="BL37" s="11" t="s">
        <v>99</v>
      </c>
    </row>
    <row r="38" spans="1:65" x14ac:dyDescent="0.25">
      <c r="A38" s="11">
        <v>2021</v>
      </c>
      <c r="B38" s="11" t="s">
        <v>437</v>
      </c>
      <c r="C38" s="11" t="s">
        <v>438</v>
      </c>
      <c r="D38" s="11" t="s">
        <v>439</v>
      </c>
      <c r="E38" s="11" t="s">
        <v>411</v>
      </c>
      <c r="F38" s="11">
        <v>30.193916000000002</v>
      </c>
      <c r="G38" s="11">
        <v>-93.321347000000003</v>
      </c>
      <c r="H38" s="12">
        <v>110000597266</v>
      </c>
      <c r="I38" s="11">
        <v>2821</v>
      </c>
      <c r="J38" s="11" t="s">
        <v>86</v>
      </c>
      <c r="K38" s="11">
        <v>323120</v>
      </c>
      <c r="L38" s="11" t="s">
        <v>87</v>
      </c>
      <c r="M38" s="11" t="s">
        <v>88</v>
      </c>
      <c r="N38" s="11" t="s">
        <v>89</v>
      </c>
      <c r="O38" s="11" t="s">
        <v>1714</v>
      </c>
      <c r="P38" s="11" t="s">
        <v>440</v>
      </c>
      <c r="Q38" s="11">
        <v>350</v>
      </c>
      <c r="R38" s="11">
        <v>0.82855000000000001</v>
      </c>
      <c r="S38" s="11">
        <f t="shared" si="0"/>
        <v>2.3672857142857141E-3</v>
      </c>
      <c r="T38" s="11">
        <f t="shared" si="1"/>
        <v>3.9454761904761902E-2</v>
      </c>
      <c r="U38" s="11" t="s">
        <v>441</v>
      </c>
      <c r="V38" s="11" t="s">
        <v>442</v>
      </c>
      <c r="W38" s="11">
        <v>80802060301</v>
      </c>
      <c r="X38" s="11" t="s">
        <v>441</v>
      </c>
      <c r="AA38" s="11">
        <v>2023</v>
      </c>
      <c r="AB38" s="13" t="s">
        <v>443</v>
      </c>
      <c r="AC38" s="13" t="s">
        <v>444</v>
      </c>
      <c r="AD38" s="11" t="s">
        <v>80</v>
      </c>
      <c r="AE38" s="11">
        <v>3.53</v>
      </c>
      <c r="AF38" s="11">
        <v>0.68954166699999997</v>
      </c>
      <c r="AG38" s="11" t="s">
        <v>79</v>
      </c>
      <c r="AH38" s="11">
        <v>3.53</v>
      </c>
      <c r="AI38" s="11">
        <v>5.4617218999999997</v>
      </c>
      <c r="AJ38" s="11">
        <v>3710396</v>
      </c>
      <c r="AK38" s="11" t="s">
        <v>445</v>
      </c>
      <c r="AL38" s="11">
        <v>6</v>
      </c>
      <c r="AM38" s="11">
        <v>5013.5789999999997</v>
      </c>
      <c r="AN38" s="11">
        <v>9805.35</v>
      </c>
      <c r="AO38" s="11">
        <v>8660.5190000000002</v>
      </c>
      <c r="AP38" s="11">
        <v>7750.04</v>
      </c>
      <c r="AQ38" s="11">
        <v>5947.4160000000002</v>
      </c>
      <c r="AR38" s="11">
        <v>5175.768</v>
      </c>
      <c r="AS38" s="11">
        <v>3357.2739999999999</v>
      </c>
      <c r="AT38" s="11">
        <v>3306.2330000000002</v>
      </c>
      <c r="AU38" s="11">
        <v>2095.605</v>
      </c>
      <c r="AV38" s="11">
        <v>2513.0010000000002</v>
      </c>
      <c r="AW38" s="11">
        <v>1824.319</v>
      </c>
      <c r="AX38" s="11">
        <v>2581.1030000000001</v>
      </c>
      <c r="AY38" s="11">
        <v>7652.2960000000003</v>
      </c>
      <c r="AZ38" s="11" t="s">
        <v>47</v>
      </c>
      <c r="BA38" s="11">
        <v>1824.319</v>
      </c>
      <c r="BB38" s="11">
        <v>4460.437653</v>
      </c>
      <c r="BC38" s="11">
        <v>3194.6888800000002</v>
      </c>
      <c r="BD38" s="11">
        <v>12258.139359999999</v>
      </c>
      <c r="BE38" s="11">
        <v>8621.1816220000001</v>
      </c>
      <c r="BF38" s="11">
        <v>13.35384328</v>
      </c>
      <c r="BG38" s="11">
        <v>4460.437653</v>
      </c>
      <c r="BH38" s="11" t="s">
        <v>97</v>
      </c>
      <c r="BI38" s="11">
        <v>8621.1816220000001</v>
      </c>
      <c r="BJ38" s="11" t="s">
        <v>98</v>
      </c>
      <c r="BK38" s="11">
        <v>3194.6888800000002</v>
      </c>
      <c r="BL38" s="11" t="s">
        <v>99</v>
      </c>
    </row>
    <row r="39" spans="1:65" x14ac:dyDescent="0.25">
      <c r="A39" s="11">
        <v>2019</v>
      </c>
      <c r="B39" s="11" t="s">
        <v>446</v>
      </c>
      <c r="C39" s="11" t="s">
        <v>447</v>
      </c>
      <c r="D39" s="11" t="s">
        <v>448</v>
      </c>
      <c r="E39" s="11" t="s">
        <v>411</v>
      </c>
      <c r="F39" s="11">
        <v>30.486767</v>
      </c>
      <c r="G39" s="11">
        <v>-90.925479999999993</v>
      </c>
      <c r="H39" s="12">
        <v>110000597355</v>
      </c>
      <c r="I39" s="11">
        <v>2899</v>
      </c>
      <c r="J39" s="11" t="s">
        <v>449</v>
      </c>
      <c r="K39" s="11">
        <v>325920</v>
      </c>
      <c r="L39" s="11" t="s">
        <v>450</v>
      </c>
      <c r="M39" s="11" t="s">
        <v>451</v>
      </c>
      <c r="N39" s="11" t="s">
        <v>450</v>
      </c>
      <c r="O39" s="11" t="s">
        <v>72</v>
      </c>
      <c r="P39" s="11" t="s">
        <v>452</v>
      </c>
      <c r="Q39" s="11">
        <v>350</v>
      </c>
      <c r="R39" s="11">
        <v>3.3141999999999998E-2</v>
      </c>
      <c r="S39" s="11">
        <f t="shared" si="0"/>
        <v>9.4691428571428568E-5</v>
      </c>
      <c r="T39" s="11">
        <f t="shared" si="1"/>
        <v>1.5781904761904761E-3</v>
      </c>
      <c r="U39" s="11" t="s">
        <v>453</v>
      </c>
      <c r="V39" s="11" t="s">
        <v>454</v>
      </c>
      <c r="W39" s="11">
        <v>80702020903</v>
      </c>
      <c r="X39" s="11" t="s">
        <v>453</v>
      </c>
      <c r="Y39" s="11" t="s">
        <v>455</v>
      </c>
      <c r="Z39" s="11" t="s">
        <v>456</v>
      </c>
      <c r="AA39" s="11">
        <v>2023</v>
      </c>
      <c r="AB39" s="13" t="s">
        <v>457</v>
      </c>
      <c r="AC39" s="11" t="s">
        <v>458</v>
      </c>
      <c r="AD39" s="11" t="s">
        <v>80</v>
      </c>
      <c r="AE39" s="11">
        <v>1.5148999999999999</v>
      </c>
      <c r="AF39" s="11">
        <v>4.5664999999999997E-2</v>
      </c>
      <c r="AG39" s="11" t="s">
        <v>79</v>
      </c>
      <c r="AH39" s="11">
        <v>1.5148999999999999</v>
      </c>
      <c r="AI39" s="11">
        <v>2.343898727</v>
      </c>
      <c r="AJ39" s="11">
        <v>18990410</v>
      </c>
      <c r="AK39" s="11" t="s">
        <v>80</v>
      </c>
      <c r="AL39" s="11">
        <v>1</v>
      </c>
      <c r="AM39" s="11">
        <v>2.9039999999999999</v>
      </c>
      <c r="AN39" s="11">
        <v>4.3780000000000001</v>
      </c>
      <c r="AO39" s="11">
        <v>4.5129999999999999</v>
      </c>
      <c r="AP39" s="11">
        <v>4.0419999999999998</v>
      </c>
      <c r="AQ39" s="11">
        <v>4.3339999999999996</v>
      </c>
      <c r="AR39" s="11">
        <v>2.7010000000000001</v>
      </c>
      <c r="AS39" s="11">
        <v>1.5309999999999999</v>
      </c>
      <c r="AT39" s="11">
        <v>0.55200000000000005</v>
      </c>
      <c r="AU39" s="11">
        <v>0.58299999999999996</v>
      </c>
      <c r="AV39" s="11">
        <v>0.85</v>
      </c>
      <c r="AW39" s="11">
        <v>5.335</v>
      </c>
      <c r="AX39" s="11">
        <v>10.045</v>
      </c>
      <c r="AY39" s="11">
        <v>3.9729999999999999</v>
      </c>
      <c r="AZ39" s="11" t="s">
        <v>44</v>
      </c>
      <c r="BA39" s="11">
        <v>0.55200000000000005</v>
      </c>
      <c r="BB39" s="11">
        <v>1.3496332520000001</v>
      </c>
      <c r="BC39" s="11">
        <v>0.72676227299999996</v>
      </c>
      <c r="BD39" s="11">
        <v>7.1002444990000004</v>
      </c>
      <c r="BE39" s="11">
        <v>2.4742197720000001</v>
      </c>
      <c r="BF39" s="11">
        <v>5.7308037330000001</v>
      </c>
      <c r="BG39" s="11">
        <v>5.7308037330000001</v>
      </c>
      <c r="BH39" s="11" t="s">
        <v>109</v>
      </c>
      <c r="BI39" s="11">
        <v>5.7308037330000001</v>
      </c>
      <c r="BJ39" s="11" t="s">
        <v>109</v>
      </c>
      <c r="BK39" s="11">
        <v>5.7308037330000001</v>
      </c>
      <c r="BL39" s="11" t="s">
        <v>109</v>
      </c>
    </row>
    <row r="40" spans="1:65" x14ac:dyDescent="0.25">
      <c r="A40" s="11">
        <v>2019</v>
      </c>
      <c r="B40" s="11" t="s">
        <v>459</v>
      </c>
      <c r="C40" s="11" t="s">
        <v>460</v>
      </c>
      <c r="D40" s="11" t="s">
        <v>461</v>
      </c>
      <c r="E40" s="11" t="s">
        <v>411</v>
      </c>
      <c r="F40" s="11">
        <v>30.241299999999999</v>
      </c>
      <c r="G40" s="11">
        <v>-91.100899999999996</v>
      </c>
      <c r="H40" s="12">
        <v>110000597426</v>
      </c>
      <c r="I40" s="11">
        <v>2819</v>
      </c>
      <c r="J40" s="11" t="s">
        <v>86</v>
      </c>
      <c r="K40" s="11">
        <v>323120</v>
      </c>
      <c r="L40" s="11" t="s">
        <v>87</v>
      </c>
      <c r="M40" s="11" t="s">
        <v>88</v>
      </c>
      <c r="N40" s="11" t="s">
        <v>89</v>
      </c>
      <c r="O40" s="11" t="s">
        <v>72</v>
      </c>
      <c r="P40" s="11" t="s">
        <v>462</v>
      </c>
      <c r="Q40" s="11">
        <v>350</v>
      </c>
      <c r="R40" s="11">
        <v>0.82855000000000001</v>
      </c>
      <c r="S40" s="11">
        <f t="shared" si="0"/>
        <v>2.3672857142857141E-3</v>
      </c>
      <c r="T40" s="11">
        <f t="shared" si="1"/>
        <v>3.9454761904761902E-2</v>
      </c>
      <c r="U40" s="11" t="s">
        <v>463</v>
      </c>
      <c r="V40" s="11" t="s">
        <v>464</v>
      </c>
      <c r="W40" s="11">
        <v>80702020801</v>
      </c>
      <c r="X40" s="11" t="s">
        <v>465</v>
      </c>
      <c r="Y40" s="11" t="s">
        <v>463</v>
      </c>
      <c r="AA40" s="11">
        <v>2023</v>
      </c>
      <c r="AB40" s="13" t="s">
        <v>466</v>
      </c>
      <c r="AC40" s="13" t="s">
        <v>467</v>
      </c>
      <c r="AD40" s="11" t="s">
        <v>80</v>
      </c>
      <c r="AE40" s="11">
        <v>29.55</v>
      </c>
      <c r="AF40" s="11">
        <v>1.3790625000000001</v>
      </c>
      <c r="AG40" s="11" t="s">
        <v>79</v>
      </c>
      <c r="AH40" s="11">
        <v>29.55</v>
      </c>
      <c r="AI40" s="11">
        <v>45.720646500000001</v>
      </c>
      <c r="AJ40" s="11">
        <v>18991630</v>
      </c>
      <c r="AK40" s="11" t="s">
        <v>80</v>
      </c>
      <c r="AL40" s="11">
        <v>1</v>
      </c>
      <c r="AM40" s="11">
        <v>6.0030000000000001</v>
      </c>
      <c r="AN40" s="11">
        <v>9.8279999999999994</v>
      </c>
      <c r="AO40" s="11">
        <v>10.039999999999999</v>
      </c>
      <c r="AP40" s="11">
        <v>8.593</v>
      </c>
      <c r="AQ40" s="11">
        <v>8.9320000000000004</v>
      </c>
      <c r="AR40" s="11">
        <v>5.1020000000000003</v>
      </c>
      <c r="AS40" s="11">
        <v>3.2530000000000001</v>
      </c>
      <c r="AT40" s="11">
        <v>1.3049999999999999</v>
      </c>
      <c r="AU40" s="11">
        <v>1.3080000000000001</v>
      </c>
      <c r="AV40" s="11">
        <v>1.905</v>
      </c>
      <c r="AW40" s="11">
        <v>4.8</v>
      </c>
      <c r="AX40" s="11">
        <v>16.173999999999999</v>
      </c>
      <c r="AY40" s="11">
        <v>8.5310000000000006</v>
      </c>
      <c r="AZ40" s="11" t="s">
        <v>44</v>
      </c>
      <c r="BA40" s="11">
        <v>1.3049999999999999</v>
      </c>
      <c r="BB40" s="11">
        <v>3.1907090459999998</v>
      </c>
      <c r="BC40" s="11">
        <v>1.7709938089999999</v>
      </c>
      <c r="BD40" s="11">
        <v>14.67726161</v>
      </c>
      <c r="BE40" s="11">
        <v>5.7034326689999997</v>
      </c>
      <c r="BF40" s="11">
        <v>111.7864218</v>
      </c>
      <c r="BG40" s="11">
        <v>111.7864218</v>
      </c>
      <c r="BH40" s="11" t="s">
        <v>109</v>
      </c>
      <c r="BI40" s="11">
        <v>111.7864218</v>
      </c>
      <c r="BJ40" s="11" t="s">
        <v>109</v>
      </c>
      <c r="BK40" s="11">
        <v>111.7864218</v>
      </c>
      <c r="BL40" s="11" t="s">
        <v>109</v>
      </c>
    </row>
    <row r="41" spans="1:65" x14ac:dyDescent="0.25">
      <c r="A41" s="11">
        <v>2020</v>
      </c>
      <c r="B41" s="11" t="s">
        <v>468</v>
      </c>
      <c r="C41" s="11" t="s">
        <v>469</v>
      </c>
      <c r="D41" s="11" t="s">
        <v>470</v>
      </c>
      <c r="E41" s="11" t="s">
        <v>217</v>
      </c>
      <c r="F41" s="11">
        <v>29.458400000000001</v>
      </c>
      <c r="G41" s="11">
        <v>-95.330399999999997</v>
      </c>
      <c r="H41" s="12">
        <v>110000599479</v>
      </c>
      <c r="I41" s="11">
        <v>2869</v>
      </c>
      <c r="J41" s="11" t="s">
        <v>68</v>
      </c>
      <c r="K41" s="11">
        <v>325180</v>
      </c>
      <c r="L41" s="11" t="s">
        <v>69</v>
      </c>
      <c r="M41" s="11" t="s">
        <v>70</v>
      </c>
      <c r="N41" s="11" t="s">
        <v>71</v>
      </c>
      <c r="O41" s="11" t="s">
        <v>72</v>
      </c>
      <c r="P41" s="11" t="s">
        <v>73</v>
      </c>
      <c r="Q41" s="11">
        <v>350</v>
      </c>
      <c r="R41" s="11">
        <v>1.4913900000000001E-2</v>
      </c>
      <c r="S41" s="11">
        <f t="shared" si="0"/>
        <v>4.2611142857142859E-5</v>
      </c>
      <c r="T41" s="11">
        <f t="shared" si="1"/>
        <v>7.1018571428571435E-4</v>
      </c>
      <c r="U41" s="11" t="s">
        <v>471</v>
      </c>
      <c r="V41" s="11" t="s">
        <v>472</v>
      </c>
      <c r="W41" s="13" t="s">
        <v>473</v>
      </c>
      <c r="X41" s="11" t="s">
        <v>471</v>
      </c>
      <c r="AA41" s="11">
        <v>2023</v>
      </c>
      <c r="AB41" s="13" t="s">
        <v>474</v>
      </c>
      <c r="AC41" s="11" t="s">
        <v>475</v>
      </c>
      <c r="AD41" s="11">
        <v>3.3000000000000002E-2</v>
      </c>
      <c r="AE41" s="11">
        <v>3.3000000000000002E-2</v>
      </c>
      <c r="AF41" s="11">
        <v>8.5445829999999997E-3</v>
      </c>
      <c r="AG41" s="11" t="s">
        <v>79</v>
      </c>
      <c r="AH41" s="11">
        <v>3.3000000000000002E-2</v>
      </c>
      <c r="AI41" s="11">
        <v>5.1058590000000001E-2</v>
      </c>
      <c r="AJ41" s="11">
        <v>1565976</v>
      </c>
      <c r="AK41" s="11" t="s">
        <v>472</v>
      </c>
      <c r="AL41" s="11">
        <v>3</v>
      </c>
      <c r="AM41" s="11">
        <v>30.486000000000001</v>
      </c>
      <c r="AN41" s="11">
        <v>71.031000000000006</v>
      </c>
      <c r="AO41" s="11">
        <v>67.578000000000003</v>
      </c>
      <c r="AP41" s="11">
        <v>44.274999999999999</v>
      </c>
      <c r="AQ41" s="11">
        <v>28.337</v>
      </c>
      <c r="AR41" s="11">
        <v>23.667999999999999</v>
      </c>
      <c r="AS41" s="11">
        <v>25.658000000000001</v>
      </c>
      <c r="AT41" s="11">
        <v>8.4870000000000001</v>
      </c>
      <c r="AU41" s="11">
        <v>6.5289999999999999</v>
      </c>
      <c r="AV41" s="11">
        <v>6.665</v>
      </c>
      <c r="AW41" s="11">
        <v>9.0030000000000001</v>
      </c>
      <c r="AX41" s="11">
        <v>12.872999999999999</v>
      </c>
      <c r="AY41" s="11">
        <v>51.052</v>
      </c>
      <c r="AZ41" s="11" t="s">
        <v>45</v>
      </c>
      <c r="BA41" s="11">
        <v>6.5289999999999999</v>
      </c>
      <c r="BB41" s="11">
        <v>15.96332518</v>
      </c>
      <c r="BC41" s="11">
        <v>9.3770517459999994</v>
      </c>
      <c r="BD41" s="11">
        <v>74.537897310000005</v>
      </c>
      <c r="BE41" s="11">
        <v>30.868277800000001</v>
      </c>
      <c r="BF41" s="11">
        <v>0.12483762800000001</v>
      </c>
      <c r="BG41" s="11">
        <v>15.96332518</v>
      </c>
      <c r="BH41" s="11" t="s">
        <v>97</v>
      </c>
      <c r="BI41" s="11">
        <v>30.868277800000001</v>
      </c>
      <c r="BJ41" s="11" t="s">
        <v>98</v>
      </c>
      <c r="BK41" s="11">
        <v>9.3770517459999994</v>
      </c>
      <c r="BL41" s="11" t="s">
        <v>99</v>
      </c>
    </row>
    <row r="42" spans="1:65" x14ac:dyDescent="0.25">
      <c r="A42" s="11">
        <v>2021</v>
      </c>
      <c r="B42" s="11" t="s">
        <v>476</v>
      </c>
      <c r="C42" s="11" t="s">
        <v>477</v>
      </c>
      <c r="D42" s="11" t="s">
        <v>478</v>
      </c>
      <c r="E42" s="11" t="s">
        <v>391</v>
      </c>
      <c r="F42" s="11">
        <v>38.772219999999997</v>
      </c>
      <c r="G42" s="11">
        <v>-82.205560000000006</v>
      </c>
      <c r="H42" s="12">
        <v>110000607772</v>
      </c>
      <c r="I42" s="11">
        <v>2869</v>
      </c>
      <c r="J42" s="11" t="s">
        <v>68</v>
      </c>
      <c r="K42" s="11">
        <v>325180</v>
      </c>
      <c r="L42" s="11" t="s">
        <v>69</v>
      </c>
      <c r="M42" s="11" t="s">
        <v>70</v>
      </c>
      <c r="N42" s="11" t="s">
        <v>71</v>
      </c>
      <c r="O42" s="11" t="s">
        <v>479</v>
      </c>
      <c r="P42" s="11" t="s">
        <v>73</v>
      </c>
      <c r="Q42" s="11">
        <v>350</v>
      </c>
      <c r="R42" s="11">
        <v>6.0027198999999998</v>
      </c>
      <c r="S42" s="11">
        <f t="shared" si="0"/>
        <v>1.7150628285714287E-2</v>
      </c>
      <c r="T42" s="11">
        <f t="shared" si="1"/>
        <v>0.28584380476190474</v>
      </c>
      <c r="U42" s="11" t="s">
        <v>480</v>
      </c>
      <c r="V42" s="11" t="s">
        <v>481</v>
      </c>
      <c r="W42" s="11">
        <v>50901010103</v>
      </c>
      <c r="X42" s="11" t="s">
        <v>480</v>
      </c>
      <c r="AA42" s="11">
        <v>2023</v>
      </c>
      <c r="AB42" s="13" t="s">
        <v>482</v>
      </c>
      <c r="AC42" s="11" t="s">
        <v>149</v>
      </c>
      <c r="AD42" s="11">
        <v>0.59599999999999997</v>
      </c>
      <c r="AE42" s="11">
        <v>0.41</v>
      </c>
      <c r="AF42" s="11">
        <v>0.115022023</v>
      </c>
      <c r="AG42" s="11" t="s">
        <v>79</v>
      </c>
      <c r="AH42" s="11">
        <v>0.41</v>
      </c>
      <c r="AI42" s="11">
        <v>0.63436429999999999</v>
      </c>
      <c r="AJ42" s="11">
        <v>3369850</v>
      </c>
      <c r="AK42" s="11" t="s">
        <v>142</v>
      </c>
      <c r="AL42" s="11">
        <v>8</v>
      </c>
      <c r="AM42" s="11">
        <v>78460.569000000003</v>
      </c>
      <c r="AN42" s="11">
        <v>86246.373000000007</v>
      </c>
      <c r="AO42" s="11">
        <v>112540.78</v>
      </c>
      <c r="AP42" s="11">
        <v>144326.98000000001</v>
      </c>
      <c r="AQ42" s="11">
        <v>119414.13400000001</v>
      </c>
      <c r="AR42" s="11">
        <v>88804.877999999997</v>
      </c>
      <c r="AS42" s="11">
        <v>60415.87</v>
      </c>
      <c r="AT42" s="11">
        <v>38761.480000000003</v>
      </c>
      <c r="AU42" s="11">
        <v>38159.71</v>
      </c>
      <c r="AV42" s="11">
        <v>30842.878000000001</v>
      </c>
      <c r="AW42" s="11">
        <v>40107.983999999997</v>
      </c>
      <c r="AX42" s="11">
        <v>54080.800000000003</v>
      </c>
      <c r="AY42" s="11">
        <v>98908.535999999993</v>
      </c>
      <c r="AZ42" s="11" t="s">
        <v>46</v>
      </c>
      <c r="BA42" s="11">
        <v>30842.878000000001</v>
      </c>
      <c r="BB42" s="11">
        <v>75410.459659999993</v>
      </c>
      <c r="BC42" s="11">
        <v>59663.701000000001</v>
      </c>
      <c r="BD42" s="11">
        <v>191835.13200000001</v>
      </c>
      <c r="BE42" s="11">
        <v>159336.19680000001</v>
      </c>
      <c r="BF42" s="11">
        <v>1.5510129580000001</v>
      </c>
      <c r="BG42" s="11">
        <v>75410.459659999993</v>
      </c>
      <c r="BH42" s="11" t="s">
        <v>97</v>
      </c>
      <c r="BI42" s="11">
        <v>159336.19680000001</v>
      </c>
      <c r="BJ42" s="11" t="s">
        <v>98</v>
      </c>
      <c r="BK42" s="11">
        <v>59663.701000000001</v>
      </c>
      <c r="BL42" s="11" t="s">
        <v>99</v>
      </c>
    </row>
    <row r="43" spans="1:65" x14ac:dyDescent="0.25">
      <c r="A43" s="11">
        <v>2020</v>
      </c>
      <c r="B43" s="11" t="s">
        <v>483</v>
      </c>
      <c r="C43" s="11" t="s">
        <v>484</v>
      </c>
      <c r="D43" s="11" t="s">
        <v>485</v>
      </c>
      <c r="E43" s="11" t="s">
        <v>486</v>
      </c>
      <c r="F43" s="11">
        <v>34.632592000000002</v>
      </c>
      <c r="G43" s="11">
        <v>-84.927667999999997</v>
      </c>
      <c r="H43" s="12">
        <v>110000611703</v>
      </c>
      <c r="I43" s="11">
        <v>2821</v>
      </c>
      <c r="J43" s="11" t="s">
        <v>86</v>
      </c>
      <c r="K43" s="11">
        <v>323120</v>
      </c>
      <c r="L43" s="11" t="s">
        <v>87</v>
      </c>
      <c r="M43" s="11" t="s">
        <v>88</v>
      </c>
      <c r="N43" s="11" t="s">
        <v>89</v>
      </c>
      <c r="O43" s="11" t="s">
        <v>1714</v>
      </c>
      <c r="P43" s="11" t="s">
        <v>487</v>
      </c>
      <c r="Q43" s="11">
        <v>350</v>
      </c>
      <c r="R43" s="11">
        <v>2.8147999999999999E-2</v>
      </c>
      <c r="S43" s="11">
        <f t="shared" si="0"/>
        <v>8.0422857142857136E-5</v>
      </c>
      <c r="T43" s="11">
        <f t="shared" si="1"/>
        <v>1.3403809523809523E-3</v>
      </c>
      <c r="U43" s="11" t="s">
        <v>488</v>
      </c>
      <c r="V43" s="11" t="s">
        <v>489</v>
      </c>
      <c r="W43" s="11">
        <v>31501010504</v>
      </c>
      <c r="X43" s="11" t="s">
        <v>490</v>
      </c>
      <c r="Y43" s="11" t="s">
        <v>488</v>
      </c>
      <c r="AA43" s="11">
        <v>2023</v>
      </c>
      <c r="AB43" s="13" t="s">
        <v>491</v>
      </c>
      <c r="AC43" s="11" t="s">
        <v>492</v>
      </c>
      <c r="AD43" s="11">
        <v>0.27400000000000002</v>
      </c>
      <c r="AE43" s="11">
        <v>0.13300000000000001</v>
      </c>
      <c r="AF43" s="11">
        <v>0.20749999999999999</v>
      </c>
      <c r="AG43" s="11" t="s">
        <v>79</v>
      </c>
      <c r="AH43" s="11">
        <v>0.13300000000000001</v>
      </c>
      <c r="AI43" s="11">
        <v>0.20578158999999999</v>
      </c>
      <c r="AJ43" s="11">
        <v>12194234</v>
      </c>
      <c r="AK43" s="11" t="s">
        <v>493</v>
      </c>
      <c r="AL43" s="11">
        <v>5</v>
      </c>
      <c r="AM43" s="11">
        <v>1294.376</v>
      </c>
      <c r="AN43" s="11">
        <v>2361.127</v>
      </c>
      <c r="AO43" s="11">
        <v>2418.605</v>
      </c>
      <c r="AP43" s="11">
        <v>2712.165</v>
      </c>
      <c r="AQ43" s="11">
        <v>1865.79</v>
      </c>
      <c r="AR43" s="11">
        <v>1150.354</v>
      </c>
      <c r="AS43" s="11">
        <v>773.274</v>
      </c>
      <c r="AT43" s="11">
        <v>589.33399999999995</v>
      </c>
      <c r="AU43" s="11">
        <v>376.93799999999999</v>
      </c>
      <c r="AV43" s="11">
        <v>432.709</v>
      </c>
      <c r="AW43" s="11">
        <v>541.70100000000002</v>
      </c>
      <c r="AX43" s="11">
        <v>914.39099999999996</v>
      </c>
      <c r="AY43" s="11">
        <v>1459.885</v>
      </c>
      <c r="AZ43" s="11" t="s">
        <v>45</v>
      </c>
      <c r="BA43" s="11">
        <v>376.93799999999999</v>
      </c>
      <c r="BB43" s="11">
        <v>921.60880199999997</v>
      </c>
      <c r="BC43" s="11">
        <v>624.44136500000002</v>
      </c>
      <c r="BD43" s="11">
        <v>3164.7334959999998</v>
      </c>
      <c r="BE43" s="11">
        <v>1845.305505</v>
      </c>
      <c r="BF43" s="11">
        <v>0.50313347200000003</v>
      </c>
      <c r="BG43" s="11">
        <v>921.60880199999997</v>
      </c>
      <c r="BH43" s="11" t="s">
        <v>97</v>
      </c>
      <c r="BI43" s="11">
        <v>1845.305505</v>
      </c>
      <c r="BJ43" s="11" t="s">
        <v>98</v>
      </c>
      <c r="BK43" s="11">
        <v>624.44136500000002</v>
      </c>
      <c r="BL43" s="11" t="s">
        <v>99</v>
      </c>
    </row>
    <row r="44" spans="1:65" x14ac:dyDescent="0.25">
      <c r="A44" s="11">
        <v>2020</v>
      </c>
      <c r="B44" s="11" t="s">
        <v>494</v>
      </c>
      <c r="C44" s="11" t="s">
        <v>438</v>
      </c>
      <c r="D44" s="11" t="s">
        <v>439</v>
      </c>
      <c r="E44" s="11" t="s">
        <v>411</v>
      </c>
      <c r="F44" s="11">
        <v>30.321895000000001</v>
      </c>
      <c r="G44" s="11">
        <v>-93.300735000000003</v>
      </c>
      <c r="H44" s="12">
        <v>110000613685</v>
      </c>
      <c r="I44" s="11">
        <v>4953</v>
      </c>
      <c r="J44" s="11" t="s">
        <v>308</v>
      </c>
      <c r="K44" s="11">
        <v>339999</v>
      </c>
      <c r="L44" s="11" t="s">
        <v>309</v>
      </c>
      <c r="M44" s="11" t="s">
        <v>275</v>
      </c>
      <c r="N44" s="11" t="s">
        <v>276</v>
      </c>
      <c r="O44" s="11" t="s">
        <v>1712</v>
      </c>
      <c r="P44" s="11" t="s">
        <v>495</v>
      </c>
      <c r="Q44" s="11">
        <v>250</v>
      </c>
      <c r="R44" s="11">
        <v>0.52152568799999999</v>
      </c>
      <c r="S44" s="11">
        <f t="shared" si="0"/>
        <v>2.0861027519999999E-3</v>
      </c>
      <c r="T44" s="11">
        <f t="shared" si="1"/>
        <v>2.4834556571428572E-2</v>
      </c>
      <c r="U44" s="11" t="s">
        <v>496</v>
      </c>
      <c r="V44" s="11" t="s">
        <v>497</v>
      </c>
      <c r="W44" s="11">
        <v>80802050501</v>
      </c>
      <c r="X44" s="11" t="s">
        <v>496</v>
      </c>
      <c r="AA44" s="11">
        <v>2023</v>
      </c>
      <c r="AB44" s="13" t="s">
        <v>498</v>
      </c>
      <c r="AC44" s="13" t="s">
        <v>499</v>
      </c>
      <c r="AD44" s="11" t="s">
        <v>80</v>
      </c>
      <c r="AE44" s="11">
        <v>0.314</v>
      </c>
      <c r="AF44" s="11">
        <v>3.833333E-3</v>
      </c>
      <c r="AG44" s="11" t="s">
        <v>79</v>
      </c>
      <c r="AH44" s="11">
        <v>0.314</v>
      </c>
      <c r="AI44" s="11">
        <v>0.48583021999999998</v>
      </c>
      <c r="AJ44" s="11">
        <v>15075370</v>
      </c>
      <c r="AK44" s="11" t="s">
        <v>497</v>
      </c>
      <c r="AL44" s="11">
        <v>2</v>
      </c>
      <c r="AM44" s="11">
        <v>49.057000000000002</v>
      </c>
      <c r="AN44" s="11">
        <v>92.763999999999996</v>
      </c>
      <c r="AO44" s="11">
        <v>78.528999999999996</v>
      </c>
      <c r="AP44" s="11">
        <v>60.231999999999999</v>
      </c>
      <c r="AQ44" s="11">
        <v>47.74</v>
      </c>
      <c r="AR44" s="11">
        <v>42.948</v>
      </c>
      <c r="AS44" s="11">
        <v>27.975999999999999</v>
      </c>
      <c r="AT44" s="11">
        <v>14.606999999999999</v>
      </c>
      <c r="AU44" s="11">
        <v>13.125</v>
      </c>
      <c r="AV44" s="11">
        <v>20.78</v>
      </c>
      <c r="AW44" s="11">
        <v>51.354999999999997</v>
      </c>
      <c r="AX44" s="11">
        <v>99.448999999999998</v>
      </c>
      <c r="AY44" s="11">
        <v>81.203999999999994</v>
      </c>
      <c r="AZ44" s="11" t="s">
        <v>45</v>
      </c>
      <c r="BA44" s="11">
        <v>13.125</v>
      </c>
      <c r="BB44" s="11">
        <v>32.09046455</v>
      </c>
      <c r="BC44" s="11">
        <v>19.319391759999998</v>
      </c>
      <c r="BD44" s="11">
        <v>119.9437653</v>
      </c>
      <c r="BE44" s="11">
        <v>57.613231480000003</v>
      </c>
      <c r="BF44" s="11">
        <v>1.1878489489999999</v>
      </c>
      <c r="BG44" s="11">
        <v>32.09046455</v>
      </c>
      <c r="BH44" s="11" t="s">
        <v>97</v>
      </c>
      <c r="BI44" s="11">
        <v>57.613231480000003</v>
      </c>
      <c r="BJ44" s="11" t="s">
        <v>98</v>
      </c>
      <c r="BK44" s="11">
        <v>19.319391759999998</v>
      </c>
      <c r="BL44" s="11" t="s">
        <v>99</v>
      </c>
    </row>
    <row r="45" spans="1:65" x14ac:dyDescent="0.25">
      <c r="A45" s="11">
        <v>2019</v>
      </c>
      <c r="B45" s="11" t="s">
        <v>500</v>
      </c>
      <c r="C45" s="11" t="s">
        <v>501</v>
      </c>
      <c r="D45" s="11" t="s">
        <v>502</v>
      </c>
      <c r="E45" s="11" t="s">
        <v>190</v>
      </c>
      <c r="F45" s="11">
        <v>39.248446999999999</v>
      </c>
      <c r="G45" s="11">
        <v>-94.293233000000001</v>
      </c>
      <c r="H45" s="12">
        <v>110000614746</v>
      </c>
      <c r="I45" s="11">
        <v>4953</v>
      </c>
      <c r="J45" s="11" t="s">
        <v>308</v>
      </c>
      <c r="K45" s="11">
        <v>339999</v>
      </c>
      <c r="L45" s="11" t="s">
        <v>309</v>
      </c>
      <c r="M45" s="11" t="s">
        <v>275</v>
      </c>
      <c r="N45" s="11" t="s">
        <v>276</v>
      </c>
      <c r="O45" s="11" t="s">
        <v>1713</v>
      </c>
      <c r="P45" s="11" t="s">
        <v>503</v>
      </c>
      <c r="Q45" s="11">
        <v>250</v>
      </c>
      <c r="R45" s="11">
        <v>4.8311483000000002E-2</v>
      </c>
      <c r="S45" s="11">
        <f t="shared" si="0"/>
        <v>1.93245932E-4</v>
      </c>
      <c r="T45" s="11">
        <f t="shared" si="1"/>
        <v>2.3005468095238096E-3</v>
      </c>
      <c r="U45" s="11" t="s">
        <v>504</v>
      </c>
      <c r="V45" s="11" t="s">
        <v>505</v>
      </c>
      <c r="W45" s="13" t="s">
        <v>198</v>
      </c>
      <c r="X45" s="11" t="s">
        <v>506</v>
      </c>
      <c r="Y45" s="11" t="s">
        <v>504</v>
      </c>
      <c r="Z45" s="11" t="s">
        <v>507</v>
      </c>
      <c r="AA45" s="11">
        <v>2023</v>
      </c>
      <c r="AB45" s="13" t="s">
        <v>201</v>
      </c>
      <c r="AC45" s="11" t="s">
        <v>508</v>
      </c>
      <c r="AD45" s="11" t="s">
        <v>80</v>
      </c>
      <c r="AE45" s="11" t="s">
        <v>80</v>
      </c>
      <c r="AF45" s="11">
        <v>3.3036427E-2</v>
      </c>
      <c r="AG45" s="11" t="s">
        <v>79</v>
      </c>
      <c r="AH45" s="11">
        <v>3.3036427E-2</v>
      </c>
      <c r="AI45" s="11">
        <v>5.1114950999999999E-2</v>
      </c>
      <c r="AJ45" s="11">
        <v>4390003</v>
      </c>
      <c r="AK45" s="11" t="s">
        <v>80</v>
      </c>
      <c r="AL45" s="11">
        <v>2</v>
      </c>
      <c r="AM45" s="11">
        <v>2.5419999999999998</v>
      </c>
      <c r="AN45" s="11">
        <v>1.79</v>
      </c>
      <c r="AO45" s="11">
        <v>2.9079999999999999</v>
      </c>
      <c r="AP45" s="11">
        <v>8.2899999999999991</v>
      </c>
      <c r="AQ45" s="11">
        <v>6.7619999999999996</v>
      </c>
      <c r="AR45" s="11">
        <v>4.2350000000000003</v>
      </c>
      <c r="AS45" s="11">
        <v>3.4369999999999998</v>
      </c>
      <c r="AT45" s="11">
        <v>2.0670000000000002</v>
      </c>
      <c r="AU45" s="11">
        <v>0.93</v>
      </c>
      <c r="AV45" s="11">
        <v>1.115</v>
      </c>
      <c r="AW45" s="11">
        <v>1.6890000000000001</v>
      </c>
      <c r="AX45" s="11">
        <v>5.3129999999999997</v>
      </c>
      <c r="AY45" s="11">
        <v>2.722</v>
      </c>
      <c r="AZ45" s="11" t="s">
        <v>45</v>
      </c>
      <c r="BA45" s="11">
        <v>0.93</v>
      </c>
      <c r="BB45" s="11">
        <v>2.2738386309999998</v>
      </c>
      <c r="BC45" s="11">
        <v>1.247126736</v>
      </c>
      <c r="BD45" s="11">
        <v>6.2151589239999998</v>
      </c>
      <c r="BE45" s="11">
        <v>3.1299900979999999</v>
      </c>
      <c r="BF45" s="11">
        <v>0.124975431</v>
      </c>
      <c r="BG45" s="11">
        <v>2.2738386309999998</v>
      </c>
      <c r="BH45" s="11" t="s">
        <v>97</v>
      </c>
      <c r="BI45" s="11">
        <v>3.1299900979999999</v>
      </c>
      <c r="BJ45" s="11" t="s">
        <v>98</v>
      </c>
      <c r="BK45" s="11">
        <v>1.247126736</v>
      </c>
      <c r="BL45" s="11" t="s">
        <v>99</v>
      </c>
    </row>
    <row r="46" spans="1:65" x14ac:dyDescent="0.25">
      <c r="A46" s="11">
        <v>2019</v>
      </c>
      <c r="B46" s="11" t="s">
        <v>509</v>
      </c>
      <c r="C46" s="11" t="s">
        <v>510</v>
      </c>
      <c r="D46" s="11" t="s">
        <v>511</v>
      </c>
      <c r="E46" s="11" t="s">
        <v>137</v>
      </c>
      <c r="F46" s="11">
        <v>36.946111000000002</v>
      </c>
      <c r="G46" s="11">
        <v>-85.020832999999996</v>
      </c>
      <c r="H46" s="12">
        <v>110000719045</v>
      </c>
      <c r="I46" s="11">
        <v>4952</v>
      </c>
      <c r="J46" s="11" t="s">
        <v>308</v>
      </c>
      <c r="K46" s="11">
        <v>339999</v>
      </c>
      <c r="L46" s="11" t="s">
        <v>309</v>
      </c>
      <c r="M46" s="11" t="s">
        <v>275</v>
      </c>
      <c r="N46" s="11" t="s">
        <v>276</v>
      </c>
      <c r="O46" s="11" t="s">
        <v>1716</v>
      </c>
      <c r="P46" s="11" t="s">
        <v>1717</v>
      </c>
      <c r="Q46" s="11">
        <v>365</v>
      </c>
      <c r="R46" s="11">
        <v>0.69628860000000004</v>
      </c>
      <c r="S46" s="11">
        <f t="shared" si="0"/>
        <v>1.9076400000000002E-3</v>
      </c>
      <c r="T46" s="11">
        <f t="shared" si="1"/>
        <v>3.3156600000000001E-2</v>
      </c>
      <c r="U46" s="11" t="s">
        <v>512</v>
      </c>
      <c r="V46" s="11" t="s">
        <v>513</v>
      </c>
      <c r="W46" s="11">
        <v>51301030602</v>
      </c>
      <c r="X46" s="11" t="s">
        <v>514</v>
      </c>
      <c r="Y46" s="11" t="s">
        <v>512</v>
      </c>
      <c r="AA46" s="11">
        <v>2023</v>
      </c>
      <c r="AB46" s="13" t="s">
        <v>515</v>
      </c>
      <c r="AC46" s="11" t="s">
        <v>516</v>
      </c>
      <c r="AD46" s="11">
        <v>3.6</v>
      </c>
      <c r="AE46" s="11">
        <v>1.89</v>
      </c>
      <c r="AF46" s="11">
        <v>0.54774999999999996</v>
      </c>
      <c r="AG46" s="11" t="s">
        <v>79</v>
      </c>
      <c r="AH46" s="11">
        <v>1.89</v>
      </c>
      <c r="AI46" s="11">
        <v>2.9242647000000002</v>
      </c>
      <c r="AJ46" s="11">
        <v>3577408</v>
      </c>
      <c r="AK46" s="11" t="s">
        <v>80</v>
      </c>
      <c r="AL46" s="11">
        <v>2</v>
      </c>
      <c r="AM46" s="11">
        <v>31.245999999999999</v>
      </c>
      <c r="AN46" s="11">
        <v>91.739000000000004</v>
      </c>
      <c r="AO46" s="11">
        <v>138.06</v>
      </c>
      <c r="AP46" s="11">
        <v>71.596000000000004</v>
      </c>
      <c r="AQ46" s="11">
        <v>40.459000000000003</v>
      </c>
      <c r="AR46" s="11">
        <v>32.396000000000001</v>
      </c>
      <c r="AS46" s="11">
        <v>19.459</v>
      </c>
      <c r="AT46" s="11">
        <v>11.718</v>
      </c>
      <c r="AU46" s="11">
        <v>8.3230000000000004</v>
      </c>
      <c r="AV46" s="11">
        <v>8.4090000000000007</v>
      </c>
      <c r="AW46" s="11">
        <v>9.952</v>
      </c>
      <c r="AX46" s="11">
        <v>34.302999999999997</v>
      </c>
      <c r="AY46" s="11">
        <v>53.716000000000001</v>
      </c>
      <c r="AZ46" s="11" t="s">
        <v>45</v>
      </c>
      <c r="BA46" s="11">
        <v>8.3230000000000004</v>
      </c>
      <c r="BB46" s="11">
        <v>20.34963325</v>
      </c>
      <c r="BC46" s="11">
        <v>12.056209559999999</v>
      </c>
      <c r="BD46" s="11">
        <v>76.396088019999993</v>
      </c>
      <c r="BE46" s="11">
        <v>35.877188680000003</v>
      </c>
      <c r="BF46" s="11">
        <v>7.1497914429999998</v>
      </c>
      <c r="BG46" s="11">
        <v>20.34963325</v>
      </c>
      <c r="BH46" s="11" t="s">
        <v>97</v>
      </c>
      <c r="BI46" s="11">
        <v>35.877188680000003</v>
      </c>
      <c r="BJ46" s="11" t="s">
        <v>98</v>
      </c>
      <c r="BK46" s="11">
        <v>12.056209559999999</v>
      </c>
      <c r="BL46" s="11" t="s">
        <v>99</v>
      </c>
    </row>
    <row r="47" spans="1:65" x14ac:dyDescent="0.25">
      <c r="A47" s="11">
        <v>2019</v>
      </c>
      <c r="B47" s="11" t="s">
        <v>517</v>
      </c>
      <c r="C47" s="11" t="s">
        <v>518</v>
      </c>
      <c r="D47" s="11" t="s">
        <v>519</v>
      </c>
      <c r="E47" s="11" t="s">
        <v>256</v>
      </c>
      <c r="F47" s="11">
        <v>39.916111000000001</v>
      </c>
      <c r="G47" s="11">
        <v>-122.104444</v>
      </c>
      <c r="H47" s="12">
        <v>110000730451</v>
      </c>
      <c r="I47" s="11">
        <v>4952</v>
      </c>
      <c r="J47" s="11" t="s">
        <v>308</v>
      </c>
      <c r="K47" s="11">
        <v>339999</v>
      </c>
      <c r="L47" s="11" t="s">
        <v>309</v>
      </c>
      <c r="M47" s="11" t="s">
        <v>275</v>
      </c>
      <c r="N47" s="11" t="s">
        <v>276</v>
      </c>
      <c r="O47" s="11" t="s">
        <v>1716</v>
      </c>
      <c r="P47" s="11" t="s">
        <v>1717</v>
      </c>
      <c r="Q47" s="11">
        <v>365</v>
      </c>
      <c r="R47" s="11">
        <v>4.7259257999999998E-2</v>
      </c>
      <c r="S47" s="11">
        <f t="shared" si="0"/>
        <v>1.2947741917808219E-4</v>
      </c>
      <c r="T47" s="11">
        <f t="shared" si="1"/>
        <v>2.2504408571428569E-3</v>
      </c>
      <c r="U47" s="11" t="s">
        <v>520</v>
      </c>
      <c r="V47" s="11" t="s">
        <v>521</v>
      </c>
      <c r="W47" s="13" t="s">
        <v>334</v>
      </c>
      <c r="X47" s="11" t="s">
        <v>522</v>
      </c>
      <c r="Y47" s="11" t="s">
        <v>520</v>
      </c>
      <c r="AA47" s="11">
        <v>2023</v>
      </c>
      <c r="AB47" s="13" t="s">
        <v>335</v>
      </c>
      <c r="AC47" s="11" t="s">
        <v>523</v>
      </c>
      <c r="AD47" s="11">
        <v>1.4</v>
      </c>
      <c r="AE47" s="11">
        <v>0.65</v>
      </c>
      <c r="AF47" s="11">
        <v>0.68333333299999999</v>
      </c>
      <c r="AG47" s="11" t="s">
        <v>79</v>
      </c>
      <c r="AH47" s="11">
        <v>0.65</v>
      </c>
      <c r="AI47" s="11">
        <v>1.0056995</v>
      </c>
      <c r="AJ47" s="11">
        <v>12074476</v>
      </c>
      <c r="AK47" s="11" t="s">
        <v>524</v>
      </c>
      <c r="AL47" s="11">
        <v>7</v>
      </c>
      <c r="AM47" s="11">
        <v>16006.883</v>
      </c>
      <c r="AN47" s="11">
        <v>20362.566999999999</v>
      </c>
      <c r="AO47" s="11">
        <v>25431.902999999998</v>
      </c>
      <c r="AP47" s="11">
        <v>26994.205000000002</v>
      </c>
      <c r="AQ47" s="11">
        <v>17648.258000000002</v>
      </c>
      <c r="AR47" s="11">
        <v>19001.451000000001</v>
      </c>
      <c r="AS47" s="11">
        <v>15766.46</v>
      </c>
      <c r="AT47" s="11">
        <v>13859.602000000001</v>
      </c>
      <c r="AU47" s="11">
        <v>12203.656999999999</v>
      </c>
      <c r="AV47" s="11">
        <v>8744.2180000000008</v>
      </c>
      <c r="AW47" s="11">
        <v>7164.866</v>
      </c>
      <c r="AX47" s="11">
        <v>10058.106</v>
      </c>
      <c r="AY47" s="11">
        <v>13476.934999999999</v>
      </c>
      <c r="AZ47" s="11" t="s">
        <v>47</v>
      </c>
      <c r="BA47" s="11">
        <v>7164.866</v>
      </c>
      <c r="BB47" s="11">
        <v>17518.00978</v>
      </c>
      <c r="BC47" s="11">
        <v>13165.83591</v>
      </c>
      <c r="BD47" s="11">
        <v>39136.633249999999</v>
      </c>
      <c r="BE47" s="11">
        <v>32623.077290000001</v>
      </c>
      <c r="BF47" s="11">
        <v>2.4589229829999999</v>
      </c>
      <c r="BG47" s="11">
        <v>17518.00978</v>
      </c>
      <c r="BH47" s="11" t="s">
        <v>97</v>
      </c>
      <c r="BI47" s="11">
        <v>32623.077290000001</v>
      </c>
      <c r="BJ47" s="11" t="s">
        <v>98</v>
      </c>
      <c r="BK47" s="11">
        <v>13165.83591</v>
      </c>
      <c r="BL47" s="11" t="s">
        <v>99</v>
      </c>
    </row>
    <row r="48" spans="1:65" x14ac:dyDescent="0.25">
      <c r="A48" s="11">
        <v>2019</v>
      </c>
      <c r="B48" s="11" t="s">
        <v>525</v>
      </c>
      <c r="C48" s="11" t="s">
        <v>526</v>
      </c>
      <c r="D48" s="11" t="s">
        <v>527</v>
      </c>
      <c r="E48" s="11" t="s">
        <v>256</v>
      </c>
      <c r="F48" s="11">
        <v>38.368760000000002</v>
      </c>
      <c r="G48" s="11">
        <v>-122.76860000000001</v>
      </c>
      <c r="H48" s="12">
        <v>110000730460</v>
      </c>
      <c r="I48" s="11">
        <v>4952</v>
      </c>
      <c r="J48" s="11" t="s">
        <v>308</v>
      </c>
      <c r="K48" s="11">
        <v>339999</v>
      </c>
      <c r="L48" s="11" t="s">
        <v>309</v>
      </c>
      <c r="M48" s="11" t="s">
        <v>275</v>
      </c>
      <c r="N48" s="11" t="s">
        <v>276</v>
      </c>
      <c r="O48" s="11" t="s">
        <v>1716</v>
      </c>
      <c r="P48" s="11" t="s">
        <v>1717</v>
      </c>
      <c r="Q48" s="11">
        <v>365</v>
      </c>
      <c r="R48" s="11">
        <v>3.9515400000000001</v>
      </c>
      <c r="S48" s="11">
        <f t="shared" si="0"/>
        <v>1.0826136986301371E-2</v>
      </c>
      <c r="T48" s="11">
        <f t="shared" si="1"/>
        <v>0.18816857142857144</v>
      </c>
      <c r="U48" s="11" t="s">
        <v>528</v>
      </c>
      <c r="V48" s="11" t="s">
        <v>529</v>
      </c>
      <c r="W48" s="13" t="s">
        <v>530</v>
      </c>
      <c r="X48" s="11" t="s">
        <v>531</v>
      </c>
      <c r="Y48" s="11" t="s">
        <v>528</v>
      </c>
      <c r="AA48" s="11">
        <v>2023</v>
      </c>
      <c r="AB48" s="13" t="s">
        <v>532</v>
      </c>
      <c r="AC48" s="11" t="s">
        <v>533</v>
      </c>
      <c r="AD48" s="11">
        <v>64</v>
      </c>
      <c r="AE48" s="11" t="s">
        <v>80</v>
      </c>
      <c r="AF48" s="11">
        <v>1.423333333</v>
      </c>
      <c r="AG48" s="11" t="s">
        <v>79</v>
      </c>
      <c r="AH48" s="11">
        <v>1.423333333</v>
      </c>
      <c r="AI48" s="11">
        <v>2.2022240329999998</v>
      </c>
      <c r="AJ48" s="11">
        <v>8273639</v>
      </c>
      <c r="AK48" s="11" t="s">
        <v>534</v>
      </c>
      <c r="AL48" s="11">
        <v>4</v>
      </c>
      <c r="AM48" s="11">
        <v>93.427999999999997</v>
      </c>
      <c r="AN48" s="11">
        <v>270.08100000000002</v>
      </c>
      <c r="AO48" s="11">
        <v>279.54300000000001</v>
      </c>
      <c r="AP48" s="11">
        <v>228.62899999999999</v>
      </c>
      <c r="AQ48" s="11">
        <v>120.806</v>
      </c>
      <c r="AR48" s="11">
        <v>68.575999999999993</v>
      </c>
      <c r="AS48" s="11">
        <v>43.448</v>
      </c>
      <c r="AT48" s="11">
        <v>15.481999999999999</v>
      </c>
      <c r="AU48" s="11">
        <v>5.1879999999999997</v>
      </c>
      <c r="AV48" s="11">
        <v>6.3380000000000001</v>
      </c>
      <c r="AW48" s="11">
        <v>8.0229999999999997</v>
      </c>
      <c r="AX48" s="11">
        <v>22.59</v>
      </c>
      <c r="AY48" s="11">
        <v>108.976</v>
      </c>
      <c r="AZ48" s="11" t="s">
        <v>45</v>
      </c>
      <c r="BA48" s="11">
        <v>5.1879999999999997</v>
      </c>
      <c r="BB48" s="11">
        <v>12.684596579999999</v>
      </c>
      <c r="BC48" s="11">
        <v>7.3910307230000001</v>
      </c>
      <c r="BD48" s="11">
        <v>228.43031780000001</v>
      </c>
      <c r="BE48" s="11">
        <v>45.974085019999997</v>
      </c>
      <c r="BF48" s="11">
        <v>5.3844108390000001</v>
      </c>
      <c r="BG48" s="11">
        <v>12.684596579999999</v>
      </c>
      <c r="BH48" s="11" t="s">
        <v>97</v>
      </c>
      <c r="BI48" s="11">
        <v>45.974085019999997</v>
      </c>
      <c r="BJ48" s="11" t="s">
        <v>98</v>
      </c>
      <c r="BK48" s="11">
        <v>7.3910307230000001</v>
      </c>
      <c r="BL48" s="11" t="s">
        <v>99</v>
      </c>
    </row>
    <row r="49" spans="1:65" x14ac:dyDescent="0.25">
      <c r="A49" s="11">
        <v>2023</v>
      </c>
      <c r="B49" s="11" t="s">
        <v>535</v>
      </c>
      <c r="C49" s="11" t="s">
        <v>536</v>
      </c>
      <c r="D49" s="11" t="s">
        <v>537</v>
      </c>
      <c r="E49" s="11" t="s">
        <v>256</v>
      </c>
      <c r="F49" s="11">
        <v>32.664450000000002</v>
      </c>
      <c r="G49" s="11">
        <v>-115.55970499999999</v>
      </c>
      <c r="H49" s="12">
        <v>110000730825</v>
      </c>
      <c r="I49" s="11">
        <v>4952</v>
      </c>
      <c r="J49" s="11" t="s">
        <v>308</v>
      </c>
      <c r="K49" s="11">
        <v>339999</v>
      </c>
      <c r="L49" s="11" t="s">
        <v>309</v>
      </c>
      <c r="M49" s="11" t="s">
        <v>275</v>
      </c>
      <c r="N49" s="11" t="s">
        <v>276</v>
      </c>
      <c r="O49" s="11" t="s">
        <v>1716</v>
      </c>
      <c r="P49" s="11" t="s">
        <v>1717</v>
      </c>
      <c r="Q49" s="11">
        <v>365</v>
      </c>
      <c r="R49" s="11">
        <v>0.21565605299999999</v>
      </c>
      <c r="S49" s="11">
        <f t="shared" si="0"/>
        <v>5.9083850136986294E-4</v>
      </c>
      <c r="T49" s="11">
        <f t="shared" si="1"/>
        <v>1.0269335857142856E-2</v>
      </c>
      <c r="U49" s="11" t="s">
        <v>538</v>
      </c>
      <c r="V49" s="11" t="s">
        <v>539</v>
      </c>
      <c r="W49" s="13" t="s">
        <v>540</v>
      </c>
      <c r="X49" s="11" t="s">
        <v>538</v>
      </c>
      <c r="Y49" s="11" t="s">
        <v>541</v>
      </c>
      <c r="Z49" s="11" t="s">
        <v>542</v>
      </c>
      <c r="AA49" s="11">
        <v>2023</v>
      </c>
      <c r="AB49" s="13" t="s">
        <v>543</v>
      </c>
      <c r="AC49" s="11" t="s">
        <v>544</v>
      </c>
      <c r="AD49" s="11">
        <v>4.3</v>
      </c>
      <c r="AE49" s="11">
        <v>2.1</v>
      </c>
      <c r="AF49" s="11">
        <v>2.1915</v>
      </c>
      <c r="AG49" s="11" t="s">
        <v>79</v>
      </c>
      <c r="AH49" s="11">
        <v>2.1</v>
      </c>
      <c r="AI49" s="11">
        <v>3.2491829999999999</v>
      </c>
      <c r="AJ49" s="11">
        <v>22603541</v>
      </c>
      <c r="AK49" s="11" t="s">
        <v>545</v>
      </c>
      <c r="AL49" s="11">
        <v>1</v>
      </c>
      <c r="AM49" s="11">
        <v>2.7909999999999999</v>
      </c>
      <c r="AN49" s="11">
        <v>16.733000000000001</v>
      </c>
      <c r="AO49" s="11">
        <v>3.21</v>
      </c>
      <c r="AP49" s="11">
        <v>1.5840000000000001</v>
      </c>
      <c r="AQ49" s="11">
        <v>7.9000000000000001E-2</v>
      </c>
      <c r="AR49" s="11">
        <v>0</v>
      </c>
      <c r="AS49" s="11">
        <v>0</v>
      </c>
      <c r="AT49" s="11">
        <v>0.14699999999999999</v>
      </c>
      <c r="AU49" s="11">
        <v>7.9130000000000003</v>
      </c>
      <c r="AV49" s="11">
        <v>1.2050000000000001</v>
      </c>
      <c r="AW49" s="11">
        <v>0.57199999999999995</v>
      </c>
      <c r="AX49" s="11">
        <v>0.71399999999999997</v>
      </c>
      <c r="AY49" s="11">
        <v>17.760000000000002</v>
      </c>
      <c r="AZ49" s="11" t="s">
        <v>42</v>
      </c>
      <c r="BA49" s="11">
        <v>7.9000000000000001E-2</v>
      </c>
      <c r="BB49" s="11">
        <v>0.193154034</v>
      </c>
      <c r="BC49" s="11">
        <v>9.7131614000000005E-2</v>
      </c>
      <c r="BD49" s="11">
        <v>6.8239608799999996</v>
      </c>
      <c r="BE49" s="11">
        <v>0.79950234499999995</v>
      </c>
      <c r="BF49" s="11">
        <v>7.9442127139999998</v>
      </c>
      <c r="BG49" s="11">
        <v>7.9442127139999998</v>
      </c>
      <c r="BH49" s="11" t="s">
        <v>109</v>
      </c>
      <c r="BI49" s="11">
        <v>7.9442127139999998</v>
      </c>
      <c r="BJ49" s="11" t="s">
        <v>109</v>
      </c>
      <c r="BK49" s="11">
        <v>7.9442127139999998</v>
      </c>
      <c r="BL49" s="11" t="s">
        <v>109</v>
      </c>
    </row>
    <row r="50" spans="1:65" x14ac:dyDescent="0.25">
      <c r="A50" s="11">
        <v>2022</v>
      </c>
      <c r="B50" s="11" t="s">
        <v>546</v>
      </c>
      <c r="C50" s="11" t="s">
        <v>547</v>
      </c>
      <c r="D50" s="11" t="s">
        <v>548</v>
      </c>
      <c r="E50" s="11" t="s">
        <v>137</v>
      </c>
      <c r="F50" s="11">
        <v>38.217222</v>
      </c>
      <c r="G50" s="11">
        <v>-84.564166999999998</v>
      </c>
      <c r="H50" s="12">
        <v>110000732208</v>
      </c>
      <c r="I50" s="11">
        <v>4952</v>
      </c>
      <c r="J50" s="11" t="s">
        <v>308</v>
      </c>
      <c r="K50" s="11">
        <v>339999</v>
      </c>
      <c r="L50" s="11" t="s">
        <v>309</v>
      </c>
      <c r="M50" s="11" t="s">
        <v>275</v>
      </c>
      <c r="N50" s="11" t="s">
        <v>276</v>
      </c>
      <c r="O50" s="11" t="s">
        <v>1716</v>
      </c>
      <c r="P50" s="11" t="s">
        <v>1719</v>
      </c>
      <c r="Q50" s="11">
        <v>365</v>
      </c>
      <c r="R50" s="11">
        <v>8.7726837500000006</v>
      </c>
      <c r="S50" s="11">
        <f t="shared" si="0"/>
        <v>2.4034750000000001E-2</v>
      </c>
      <c r="T50" s="11">
        <f t="shared" si="1"/>
        <v>0.41774684523809524</v>
      </c>
      <c r="U50" s="11" t="s">
        <v>549</v>
      </c>
      <c r="V50" s="11" t="s">
        <v>550</v>
      </c>
      <c r="W50" s="11">
        <v>51002050805</v>
      </c>
      <c r="X50" s="11" t="s">
        <v>551</v>
      </c>
      <c r="Y50" s="11" t="s">
        <v>549</v>
      </c>
      <c r="Z50" s="11" t="s">
        <v>552</v>
      </c>
      <c r="AA50" s="11">
        <v>2023</v>
      </c>
      <c r="AB50" s="13" t="s">
        <v>553</v>
      </c>
      <c r="AC50" s="11" t="s">
        <v>554</v>
      </c>
      <c r="AD50" s="11">
        <v>4.5</v>
      </c>
      <c r="AE50" s="11">
        <v>3.29</v>
      </c>
      <c r="AF50" s="11">
        <v>1.3393458330000001</v>
      </c>
      <c r="AG50" s="11" t="s">
        <v>79</v>
      </c>
      <c r="AH50" s="11">
        <v>3.29</v>
      </c>
      <c r="AI50" s="11">
        <v>5.0903866999999998</v>
      </c>
      <c r="AJ50" s="11">
        <v>1825124</v>
      </c>
      <c r="AK50" s="11" t="s">
        <v>555</v>
      </c>
      <c r="AL50" s="11">
        <v>3</v>
      </c>
      <c r="AM50" s="11">
        <v>236.94900000000001</v>
      </c>
      <c r="AN50" s="11">
        <v>410.26</v>
      </c>
      <c r="AO50" s="11">
        <v>465.19499999999999</v>
      </c>
      <c r="AP50" s="11">
        <v>474.52699999999999</v>
      </c>
      <c r="AQ50" s="11">
        <v>291.92200000000003</v>
      </c>
      <c r="AR50" s="11">
        <v>266.91800000000001</v>
      </c>
      <c r="AS50" s="11">
        <v>166.768</v>
      </c>
      <c r="AT50" s="11">
        <v>93.63</v>
      </c>
      <c r="AU50" s="11">
        <v>76.757000000000005</v>
      </c>
      <c r="AV50" s="11">
        <v>78.78</v>
      </c>
      <c r="AW50" s="11">
        <v>62.38</v>
      </c>
      <c r="AX50" s="11">
        <v>122.187</v>
      </c>
      <c r="AY50" s="11">
        <v>349.08300000000003</v>
      </c>
      <c r="AZ50" s="11" t="s">
        <v>47</v>
      </c>
      <c r="BA50" s="11">
        <v>62.38</v>
      </c>
      <c r="BB50" s="11">
        <v>152.51833740000001</v>
      </c>
      <c r="BC50" s="11">
        <v>96.999167900000003</v>
      </c>
      <c r="BD50" s="11">
        <v>579.33740829999999</v>
      </c>
      <c r="BE50" s="11">
        <v>295.705896</v>
      </c>
      <c r="BF50" s="11">
        <v>12.44593325</v>
      </c>
      <c r="BG50" s="11">
        <v>152.51833740000001</v>
      </c>
      <c r="BH50" s="11" t="s">
        <v>97</v>
      </c>
      <c r="BI50" s="11">
        <v>295.705896</v>
      </c>
      <c r="BJ50" s="11" t="s">
        <v>98</v>
      </c>
      <c r="BK50" s="11">
        <v>96.999167900000003</v>
      </c>
      <c r="BL50" s="11" t="s">
        <v>99</v>
      </c>
    </row>
    <row r="51" spans="1:65" x14ac:dyDescent="0.25">
      <c r="A51" s="11">
        <v>2020</v>
      </c>
      <c r="B51" s="11" t="s">
        <v>556</v>
      </c>
      <c r="C51" s="11" t="s">
        <v>557</v>
      </c>
      <c r="D51" s="11" t="s">
        <v>558</v>
      </c>
      <c r="E51" s="11" t="s">
        <v>137</v>
      </c>
      <c r="F51" s="11">
        <v>38.057777999999999</v>
      </c>
      <c r="G51" s="11">
        <v>-84.743888999999996</v>
      </c>
      <c r="H51" s="12">
        <v>110000732226</v>
      </c>
      <c r="I51" s="11">
        <v>4952</v>
      </c>
      <c r="J51" s="11" t="s">
        <v>308</v>
      </c>
      <c r="K51" s="11">
        <v>339999</v>
      </c>
      <c r="L51" s="11" t="s">
        <v>309</v>
      </c>
      <c r="M51" s="11" t="s">
        <v>275</v>
      </c>
      <c r="N51" s="11" t="s">
        <v>276</v>
      </c>
      <c r="O51" s="11" t="s">
        <v>1716</v>
      </c>
      <c r="P51" s="11" t="s">
        <v>1717</v>
      </c>
      <c r="Q51" s="11">
        <v>365</v>
      </c>
      <c r="R51" s="11">
        <v>5.636622</v>
      </c>
      <c r="S51" s="11">
        <f t="shared" si="0"/>
        <v>1.54428E-2</v>
      </c>
      <c r="T51" s="11">
        <f t="shared" si="1"/>
        <v>0.26841057142857144</v>
      </c>
      <c r="U51" s="11" t="s">
        <v>559</v>
      </c>
      <c r="V51" s="11" t="s">
        <v>560</v>
      </c>
      <c r="W51" s="11">
        <v>51002050709</v>
      </c>
      <c r="X51" s="11" t="s">
        <v>559</v>
      </c>
      <c r="Y51" s="11" t="s">
        <v>561</v>
      </c>
      <c r="AA51" s="11">
        <v>2023</v>
      </c>
      <c r="AB51" s="13" t="s">
        <v>562</v>
      </c>
      <c r="AC51" s="11" t="s">
        <v>563</v>
      </c>
      <c r="AD51" s="11">
        <v>4.5</v>
      </c>
      <c r="AE51" s="11">
        <v>2.13</v>
      </c>
      <c r="AF51" s="11">
        <v>0.942333333</v>
      </c>
      <c r="AG51" s="11" t="s">
        <v>79</v>
      </c>
      <c r="AH51" s="11">
        <v>2.13</v>
      </c>
      <c r="AI51" s="11">
        <v>3.2955999</v>
      </c>
      <c r="AJ51" s="11">
        <v>1825648</v>
      </c>
      <c r="AK51" s="11" t="s">
        <v>560</v>
      </c>
      <c r="AL51" s="11">
        <v>1</v>
      </c>
      <c r="AM51" s="11">
        <v>4.9870000000000001</v>
      </c>
      <c r="AN51" s="11">
        <v>17.024999999999999</v>
      </c>
      <c r="AO51" s="11">
        <v>32.872999999999998</v>
      </c>
      <c r="AP51" s="11">
        <v>13.45</v>
      </c>
      <c r="AQ51" s="11">
        <v>7.0449999999999999</v>
      </c>
      <c r="AR51" s="11">
        <v>5.6760000000000002</v>
      </c>
      <c r="AS51" s="11">
        <v>3.5379999999999998</v>
      </c>
      <c r="AT51" s="11">
        <v>2.3439999999999999</v>
      </c>
      <c r="AU51" s="11">
        <v>1.5820000000000001</v>
      </c>
      <c r="AV51" s="11">
        <v>1.7070000000000001</v>
      </c>
      <c r="AW51" s="11">
        <v>1.7050000000000001</v>
      </c>
      <c r="AX51" s="11">
        <v>3.7029999999999998</v>
      </c>
      <c r="AY51" s="11">
        <v>8.1720000000000006</v>
      </c>
      <c r="AZ51" s="11" t="s">
        <v>45</v>
      </c>
      <c r="BA51" s="11">
        <v>1.5820000000000001</v>
      </c>
      <c r="BB51" s="11">
        <v>3.8679706600000001</v>
      </c>
      <c r="BC51" s="11">
        <v>2.1615017349999999</v>
      </c>
      <c r="BD51" s="11">
        <v>12.193154030000001</v>
      </c>
      <c r="BE51" s="11">
        <v>5.8319714710000001</v>
      </c>
      <c r="BF51" s="11">
        <v>8.0577014669999993</v>
      </c>
      <c r="BG51" s="11">
        <v>8.0577014669999993</v>
      </c>
      <c r="BH51" s="11" t="s">
        <v>109</v>
      </c>
      <c r="BI51" s="11">
        <v>8.0577014669999993</v>
      </c>
      <c r="BJ51" s="11" t="s">
        <v>109</v>
      </c>
      <c r="BK51" s="11">
        <v>8.0577014669999993</v>
      </c>
      <c r="BL51" s="11" t="s">
        <v>109</v>
      </c>
    </row>
    <row r="52" spans="1:65" x14ac:dyDescent="0.25">
      <c r="A52" s="11">
        <v>2019</v>
      </c>
      <c r="B52" s="11" t="s">
        <v>564</v>
      </c>
      <c r="C52" s="11" t="s">
        <v>565</v>
      </c>
      <c r="D52" s="11" t="s">
        <v>566</v>
      </c>
      <c r="E52" s="11" t="s">
        <v>137</v>
      </c>
      <c r="F52" s="11">
        <v>38.474601999999997</v>
      </c>
      <c r="G52" s="11">
        <v>-82.623778999999999</v>
      </c>
      <c r="H52" s="12">
        <v>110000732244</v>
      </c>
      <c r="I52" s="11">
        <v>4952</v>
      </c>
      <c r="J52" s="11" t="s">
        <v>308</v>
      </c>
      <c r="K52" s="11">
        <v>339999</v>
      </c>
      <c r="L52" s="11" t="s">
        <v>309</v>
      </c>
      <c r="M52" s="11" t="s">
        <v>275</v>
      </c>
      <c r="N52" s="11" t="s">
        <v>276</v>
      </c>
      <c r="O52" s="11" t="s">
        <v>1716</v>
      </c>
      <c r="P52" s="11" t="s">
        <v>1717</v>
      </c>
      <c r="Q52" s="11">
        <v>365</v>
      </c>
      <c r="R52" s="11">
        <v>24.038535</v>
      </c>
      <c r="S52" s="11">
        <f t="shared" si="0"/>
        <v>6.5859000000000001E-2</v>
      </c>
      <c r="T52" s="11">
        <f t="shared" si="1"/>
        <v>1.1446921428571428</v>
      </c>
      <c r="U52" s="11" t="s">
        <v>567</v>
      </c>
      <c r="V52" s="11" t="s">
        <v>568</v>
      </c>
      <c r="W52" s="11">
        <v>50901030101</v>
      </c>
      <c r="X52" s="11" t="s">
        <v>567</v>
      </c>
      <c r="Y52" s="11" t="s">
        <v>569</v>
      </c>
      <c r="AA52" s="11">
        <v>2023</v>
      </c>
      <c r="AB52" s="13" t="s">
        <v>570</v>
      </c>
      <c r="AC52" s="11" t="s">
        <v>571</v>
      </c>
      <c r="AD52" s="11">
        <v>11</v>
      </c>
      <c r="AE52" s="11">
        <v>6.33</v>
      </c>
      <c r="AF52" s="11">
        <v>1.123136822</v>
      </c>
      <c r="AG52" s="11" t="s">
        <v>79</v>
      </c>
      <c r="AH52" s="11">
        <v>6.33</v>
      </c>
      <c r="AI52" s="11">
        <v>9.7939658999999999</v>
      </c>
      <c r="AJ52" s="11">
        <v>466356</v>
      </c>
      <c r="AK52" s="11" t="s">
        <v>80</v>
      </c>
      <c r="AL52" s="11">
        <v>1</v>
      </c>
      <c r="AM52" s="11">
        <v>2.0550000000000002</v>
      </c>
      <c r="AN52" s="11">
        <v>7.8410000000000002</v>
      </c>
      <c r="AO52" s="11">
        <v>16.702999999999999</v>
      </c>
      <c r="AP52" s="11">
        <v>5.93</v>
      </c>
      <c r="AQ52" s="11">
        <v>2.9630000000000001</v>
      </c>
      <c r="AR52" s="11">
        <v>2.3769999999999998</v>
      </c>
      <c r="AS52" s="11">
        <v>1.5389999999999999</v>
      </c>
      <c r="AT52" s="11">
        <v>1.0940000000000001</v>
      </c>
      <c r="AU52" s="11">
        <v>0.74299999999999999</v>
      </c>
      <c r="AV52" s="11">
        <v>0.69299999999999995</v>
      </c>
      <c r="AW52" s="11">
        <v>0.96299999999999997</v>
      </c>
      <c r="AX52" s="11">
        <v>0.98</v>
      </c>
      <c r="AY52" s="11">
        <v>3.145</v>
      </c>
      <c r="AZ52" s="11" t="s">
        <v>46</v>
      </c>
      <c r="BA52" s="11">
        <v>0.69299999999999995</v>
      </c>
      <c r="BB52" s="11">
        <v>1.694376528</v>
      </c>
      <c r="BC52" s="11">
        <v>0.91973790600000005</v>
      </c>
      <c r="BD52" s="11">
        <v>5.0244498780000004</v>
      </c>
      <c r="BE52" s="11">
        <v>2.3925160170000002</v>
      </c>
      <c r="BF52" s="11">
        <v>23.946126889999999</v>
      </c>
      <c r="BG52" s="11">
        <v>23.946126889999999</v>
      </c>
      <c r="BH52" s="11" t="s">
        <v>109</v>
      </c>
      <c r="BI52" s="11">
        <v>23.946126889999999</v>
      </c>
      <c r="BJ52" s="11" t="s">
        <v>109</v>
      </c>
      <c r="BK52" s="11">
        <v>23.946126889999999</v>
      </c>
      <c r="BL52" s="11" t="s">
        <v>109</v>
      </c>
    </row>
    <row r="53" spans="1:65" x14ac:dyDescent="0.25">
      <c r="A53" s="11">
        <v>2019</v>
      </c>
      <c r="B53" s="11" t="s">
        <v>572</v>
      </c>
      <c r="C53" s="11" t="s">
        <v>573</v>
      </c>
      <c r="D53" s="11" t="s">
        <v>380</v>
      </c>
      <c r="E53" s="11" t="s">
        <v>137</v>
      </c>
      <c r="F53" s="11">
        <v>37.845027999999999</v>
      </c>
      <c r="G53" s="11">
        <v>-85.940962999999996</v>
      </c>
      <c r="H53" s="12">
        <v>110000732253</v>
      </c>
      <c r="I53" s="11">
        <v>4952</v>
      </c>
      <c r="J53" s="11" t="s">
        <v>308</v>
      </c>
      <c r="K53" s="11">
        <v>339999</v>
      </c>
      <c r="L53" s="11" t="s">
        <v>309</v>
      </c>
      <c r="M53" s="11" t="s">
        <v>275</v>
      </c>
      <c r="N53" s="11" t="s">
        <v>276</v>
      </c>
      <c r="O53" s="11" t="s">
        <v>1716</v>
      </c>
      <c r="P53" s="11" t="s">
        <v>1717</v>
      </c>
      <c r="Q53" s="11">
        <v>365</v>
      </c>
      <c r="R53" s="11">
        <v>13.52167594</v>
      </c>
      <c r="S53" s="11">
        <f t="shared" si="0"/>
        <v>3.7045687506849313E-2</v>
      </c>
      <c r="T53" s="11">
        <f t="shared" si="1"/>
        <v>0.64388933047619046</v>
      </c>
      <c r="U53" s="11" t="s">
        <v>574</v>
      </c>
      <c r="V53" s="11" t="s">
        <v>575</v>
      </c>
      <c r="W53" s="11">
        <v>51401021302</v>
      </c>
      <c r="X53" s="11" t="s">
        <v>574</v>
      </c>
      <c r="Y53" s="11" t="s">
        <v>576</v>
      </c>
      <c r="AA53" s="11">
        <v>2023</v>
      </c>
      <c r="AB53" s="13" t="s">
        <v>577</v>
      </c>
      <c r="AC53" s="11" t="s">
        <v>578</v>
      </c>
      <c r="AD53" s="11">
        <v>4</v>
      </c>
      <c r="AE53" s="11">
        <v>2.63</v>
      </c>
      <c r="AF53" s="11">
        <v>2.1389166670000002</v>
      </c>
      <c r="AG53" s="11" t="s">
        <v>79</v>
      </c>
      <c r="AH53" s="11">
        <v>2.63</v>
      </c>
      <c r="AI53" s="11">
        <v>4.0692149000000004</v>
      </c>
      <c r="AJ53" s="11">
        <v>10266636</v>
      </c>
      <c r="AK53" s="11" t="s">
        <v>80</v>
      </c>
      <c r="AL53" s="11">
        <v>1</v>
      </c>
      <c r="AM53" s="11">
        <v>0.25600000000000001</v>
      </c>
      <c r="AN53" s="11">
        <v>1.1399999999999999</v>
      </c>
      <c r="AO53" s="11">
        <v>3.1320000000000001</v>
      </c>
      <c r="AP53" s="11">
        <v>0.75800000000000001</v>
      </c>
      <c r="AQ53" s="11">
        <v>0.373</v>
      </c>
      <c r="AR53" s="11">
        <v>0.31</v>
      </c>
      <c r="AS53" s="11">
        <v>0.20100000000000001</v>
      </c>
      <c r="AT53" s="11">
        <v>0.13300000000000001</v>
      </c>
      <c r="AU53" s="11">
        <v>8.3000000000000004E-2</v>
      </c>
      <c r="AV53" s="11">
        <v>0.112</v>
      </c>
      <c r="AW53" s="11">
        <v>0.13100000000000001</v>
      </c>
      <c r="AX53" s="11">
        <v>0.221</v>
      </c>
      <c r="AY53" s="11">
        <v>0.45100000000000001</v>
      </c>
      <c r="AZ53" s="11" t="s">
        <v>45</v>
      </c>
      <c r="BA53" s="11">
        <v>8.3000000000000004E-2</v>
      </c>
      <c r="BB53" s="11">
        <v>0.20293398500000001</v>
      </c>
      <c r="BC53" s="11">
        <v>0.10222725100000001</v>
      </c>
      <c r="BD53" s="11">
        <v>0.62591686999999996</v>
      </c>
      <c r="BE53" s="11">
        <v>0.265662709</v>
      </c>
      <c r="BF53" s="11">
        <v>9.949180685</v>
      </c>
      <c r="BG53" s="11">
        <v>9.949180685</v>
      </c>
      <c r="BH53" s="11" t="s">
        <v>109</v>
      </c>
      <c r="BI53" s="11">
        <v>9.949180685</v>
      </c>
      <c r="BJ53" s="11" t="s">
        <v>109</v>
      </c>
      <c r="BK53" s="11">
        <v>9.949180685</v>
      </c>
      <c r="BL53" s="11" t="s">
        <v>109</v>
      </c>
    </row>
    <row r="54" spans="1:65" x14ac:dyDescent="0.25">
      <c r="A54" s="11">
        <v>2021</v>
      </c>
      <c r="B54" s="11" t="s">
        <v>579</v>
      </c>
      <c r="C54" s="11" t="s">
        <v>144</v>
      </c>
      <c r="D54" s="11" t="s">
        <v>145</v>
      </c>
      <c r="E54" s="11" t="s">
        <v>137</v>
      </c>
      <c r="F54" s="11">
        <v>38.322221999999996</v>
      </c>
      <c r="G54" s="11">
        <v>-85.555000000000007</v>
      </c>
      <c r="H54" s="12">
        <v>110000732271</v>
      </c>
      <c r="I54" s="11">
        <v>4952</v>
      </c>
      <c r="J54" s="11" t="s">
        <v>308</v>
      </c>
      <c r="K54" s="11">
        <v>339999</v>
      </c>
      <c r="L54" s="11" t="s">
        <v>309</v>
      </c>
      <c r="M54" s="11" t="s">
        <v>275</v>
      </c>
      <c r="N54" s="11" t="s">
        <v>276</v>
      </c>
      <c r="O54" s="11" t="s">
        <v>1716</v>
      </c>
      <c r="P54" s="11" t="s">
        <v>1717</v>
      </c>
      <c r="Q54" s="11">
        <v>365</v>
      </c>
      <c r="R54" s="11">
        <v>14.702879810000001</v>
      </c>
      <c r="S54" s="11">
        <f t="shared" si="0"/>
        <v>4.0281862493150689E-2</v>
      </c>
      <c r="T54" s="11">
        <f t="shared" si="1"/>
        <v>0.7001371338095238</v>
      </c>
      <c r="U54" s="11" t="s">
        <v>580</v>
      </c>
      <c r="V54" s="11" t="s">
        <v>581</v>
      </c>
      <c r="W54" s="11">
        <v>51401010504</v>
      </c>
      <c r="X54" s="11" t="s">
        <v>582</v>
      </c>
      <c r="Y54" s="11" t="s">
        <v>580</v>
      </c>
      <c r="Z54" s="11" t="s">
        <v>583</v>
      </c>
      <c r="AA54" s="11">
        <v>2023</v>
      </c>
      <c r="AB54" s="13" t="s">
        <v>584</v>
      </c>
      <c r="AC54" s="11" t="s">
        <v>585</v>
      </c>
      <c r="AD54" s="11">
        <v>6</v>
      </c>
      <c r="AE54" s="11">
        <v>4.43</v>
      </c>
      <c r="AF54" s="11">
        <v>2.119541667</v>
      </c>
      <c r="AG54" s="11" t="s">
        <v>79</v>
      </c>
      <c r="AH54" s="11">
        <v>4.43</v>
      </c>
      <c r="AI54" s="11">
        <v>6.8542288999999998</v>
      </c>
      <c r="AJ54" s="11">
        <v>10163680</v>
      </c>
      <c r="AK54" s="11" t="s">
        <v>586</v>
      </c>
      <c r="AL54" s="11">
        <v>1</v>
      </c>
      <c r="AM54" s="11">
        <v>8.4760000000000009</v>
      </c>
      <c r="AN54" s="11">
        <v>26.431000000000001</v>
      </c>
      <c r="AO54" s="11">
        <v>50.720999999999997</v>
      </c>
      <c r="AP54" s="11">
        <v>22.236999999999998</v>
      </c>
      <c r="AQ54" s="11">
        <v>12.868</v>
      </c>
      <c r="AR54" s="11">
        <v>9.8190000000000008</v>
      </c>
      <c r="AS54" s="11">
        <v>6.0960000000000001</v>
      </c>
      <c r="AT54" s="11">
        <v>3.895</v>
      </c>
      <c r="AU54" s="11">
        <v>2.5859999999999999</v>
      </c>
      <c r="AV54" s="11">
        <v>2.4140000000000001</v>
      </c>
      <c r="AW54" s="11">
        <v>2.617</v>
      </c>
      <c r="AX54" s="11">
        <v>5.5780000000000003</v>
      </c>
      <c r="AY54" s="11">
        <v>13.465</v>
      </c>
      <c r="AZ54" s="11" t="s">
        <v>46</v>
      </c>
      <c r="BA54" s="11">
        <v>2.4140000000000001</v>
      </c>
      <c r="BB54" s="11">
        <v>5.9022004890000002</v>
      </c>
      <c r="BC54" s="11">
        <v>3.347700975</v>
      </c>
      <c r="BD54" s="11">
        <v>20.723716379999999</v>
      </c>
      <c r="BE54" s="11">
        <v>9.5421614170000009</v>
      </c>
      <c r="BF54" s="11">
        <v>16.75850587</v>
      </c>
      <c r="BG54" s="11">
        <v>16.75850587</v>
      </c>
      <c r="BH54" s="11" t="s">
        <v>109</v>
      </c>
      <c r="BI54" s="11">
        <v>16.75850587</v>
      </c>
      <c r="BJ54" s="11" t="s">
        <v>109</v>
      </c>
      <c r="BK54" s="11">
        <v>16.75850587</v>
      </c>
      <c r="BL54" s="11" t="s">
        <v>109</v>
      </c>
    </row>
    <row r="55" spans="1:65" x14ac:dyDescent="0.25">
      <c r="A55" s="11">
        <v>2023</v>
      </c>
      <c r="B55" s="11" t="s">
        <v>587</v>
      </c>
      <c r="C55" s="11" t="s">
        <v>588</v>
      </c>
      <c r="D55" s="11" t="s">
        <v>589</v>
      </c>
      <c r="E55" s="11" t="s">
        <v>137</v>
      </c>
      <c r="F55" s="11">
        <v>38.213957000000001</v>
      </c>
      <c r="G55" s="11">
        <v>-84.873705000000001</v>
      </c>
      <c r="H55" s="12">
        <v>110000732299</v>
      </c>
      <c r="I55" s="11">
        <v>4952</v>
      </c>
      <c r="J55" s="11" t="s">
        <v>308</v>
      </c>
      <c r="K55" s="11">
        <v>339999</v>
      </c>
      <c r="L55" s="11" t="s">
        <v>309</v>
      </c>
      <c r="M55" s="11" t="s">
        <v>275</v>
      </c>
      <c r="N55" s="11" t="s">
        <v>276</v>
      </c>
      <c r="O55" s="11" t="s">
        <v>1716</v>
      </c>
      <c r="P55" s="11" t="s">
        <v>1719</v>
      </c>
      <c r="Q55" s="11">
        <v>365</v>
      </c>
      <c r="R55" s="11">
        <v>13.4007925</v>
      </c>
      <c r="S55" s="11">
        <f t="shared" si="0"/>
        <v>3.6714499999999997E-2</v>
      </c>
      <c r="T55" s="11">
        <f t="shared" si="1"/>
        <v>0.63813297619047615</v>
      </c>
      <c r="U55" s="11" t="s">
        <v>590</v>
      </c>
      <c r="V55" s="11" t="s">
        <v>591</v>
      </c>
      <c r="W55" s="11">
        <v>51002051501</v>
      </c>
      <c r="X55" s="11" t="s">
        <v>592</v>
      </c>
      <c r="Y55" s="11" t="s">
        <v>593</v>
      </c>
      <c r="Z55" s="11" t="s">
        <v>590</v>
      </c>
      <c r="AA55" s="11">
        <v>2023</v>
      </c>
      <c r="AB55" s="13" t="s">
        <v>594</v>
      </c>
      <c r="AC55" s="11" t="s">
        <v>595</v>
      </c>
      <c r="AD55" s="11">
        <v>9.9</v>
      </c>
      <c r="AE55" s="11">
        <v>7.06</v>
      </c>
      <c r="AF55" s="11">
        <v>1.222817217</v>
      </c>
      <c r="AG55" s="11" t="s">
        <v>79</v>
      </c>
      <c r="AH55" s="11">
        <v>7.06</v>
      </c>
      <c r="AI55" s="11">
        <v>10.923443799999999</v>
      </c>
      <c r="AJ55" s="11">
        <v>1825594</v>
      </c>
      <c r="AK55" s="11" t="s">
        <v>596</v>
      </c>
      <c r="AL55" s="11">
        <v>6</v>
      </c>
      <c r="AM55" s="11">
        <v>7401.1760000000004</v>
      </c>
      <c r="AN55" s="11">
        <v>12158.782999999999</v>
      </c>
      <c r="AO55" s="11">
        <v>13749.075000000001</v>
      </c>
      <c r="AP55" s="11">
        <v>14623.434999999999</v>
      </c>
      <c r="AQ55" s="11">
        <v>11668.686</v>
      </c>
      <c r="AR55" s="11">
        <v>8957.3169999999991</v>
      </c>
      <c r="AS55" s="11">
        <v>5257.518</v>
      </c>
      <c r="AT55" s="11">
        <v>2371.377</v>
      </c>
      <c r="AU55" s="11">
        <v>2031.6079999999999</v>
      </c>
      <c r="AV55" s="11">
        <v>2025.29</v>
      </c>
      <c r="AW55" s="11">
        <v>2211.8040000000001</v>
      </c>
      <c r="AX55" s="11">
        <v>4585.3100000000004</v>
      </c>
      <c r="AY55" s="11">
        <v>9633.4150000000009</v>
      </c>
      <c r="AZ55" s="11" t="s">
        <v>46</v>
      </c>
      <c r="BA55" s="11">
        <v>2025.29</v>
      </c>
      <c r="BB55" s="11">
        <v>4951.8092909999996</v>
      </c>
      <c r="BC55" s="11">
        <v>3559.693534</v>
      </c>
      <c r="BD55" s="11">
        <v>18095.78484</v>
      </c>
      <c r="BE55" s="11">
        <v>11003.00452</v>
      </c>
      <c r="BF55" s="11">
        <v>26.707686549999998</v>
      </c>
      <c r="BG55" s="11">
        <v>4951.8092909999996</v>
      </c>
      <c r="BH55" s="11" t="s">
        <v>97</v>
      </c>
      <c r="BI55" s="11">
        <v>11003.00452</v>
      </c>
      <c r="BJ55" s="11" t="s">
        <v>98</v>
      </c>
      <c r="BK55" s="11">
        <v>3559.693534</v>
      </c>
      <c r="BL55" s="11" t="s">
        <v>99</v>
      </c>
    </row>
    <row r="56" spans="1:65" x14ac:dyDescent="0.25">
      <c r="A56" s="11">
        <v>2019</v>
      </c>
      <c r="B56" s="11" t="s">
        <v>597</v>
      </c>
      <c r="C56" s="11" t="s">
        <v>598</v>
      </c>
      <c r="D56" s="11" t="s">
        <v>599</v>
      </c>
      <c r="E56" s="11" t="s">
        <v>137</v>
      </c>
      <c r="F56" s="11">
        <v>37.776316000000001</v>
      </c>
      <c r="G56" s="11">
        <v>-84.867384999999999</v>
      </c>
      <c r="H56" s="12">
        <v>110000732324</v>
      </c>
      <c r="I56" s="11">
        <v>4952</v>
      </c>
      <c r="J56" s="11" t="s">
        <v>308</v>
      </c>
      <c r="K56" s="11">
        <v>339999</v>
      </c>
      <c r="L56" s="11" t="s">
        <v>309</v>
      </c>
      <c r="M56" s="11" t="s">
        <v>275</v>
      </c>
      <c r="N56" s="11" t="s">
        <v>276</v>
      </c>
      <c r="O56" s="11" t="s">
        <v>1716</v>
      </c>
      <c r="P56" s="11" t="s">
        <v>1717</v>
      </c>
      <c r="Q56" s="11">
        <v>365</v>
      </c>
      <c r="R56" s="11">
        <v>1.8070347</v>
      </c>
      <c r="S56" s="11">
        <f t="shared" si="0"/>
        <v>4.9507800000000001E-3</v>
      </c>
      <c r="T56" s="11">
        <f t="shared" si="1"/>
        <v>8.6049271428571425E-2</v>
      </c>
      <c r="U56" s="11" t="s">
        <v>600</v>
      </c>
      <c r="V56" s="11" t="s">
        <v>601</v>
      </c>
      <c r="W56" s="11">
        <v>51401020102</v>
      </c>
      <c r="X56" s="11" t="s">
        <v>602</v>
      </c>
      <c r="Y56" s="11" t="s">
        <v>600</v>
      </c>
      <c r="Z56" s="11" t="s">
        <v>603</v>
      </c>
      <c r="AA56" s="11">
        <v>2023</v>
      </c>
      <c r="AB56" s="13" t="s">
        <v>604</v>
      </c>
      <c r="AC56" s="11" t="s">
        <v>605</v>
      </c>
      <c r="AD56" s="11">
        <v>3.5</v>
      </c>
      <c r="AE56" s="11">
        <v>1.93</v>
      </c>
      <c r="AF56" s="11">
        <v>1.5375000000000001</v>
      </c>
      <c r="AG56" s="11" t="s">
        <v>79</v>
      </c>
      <c r="AH56" s="11">
        <v>1.93</v>
      </c>
      <c r="AI56" s="11">
        <v>2.9861539000000001</v>
      </c>
      <c r="AJ56" s="11">
        <v>10264760</v>
      </c>
      <c r="AK56" s="11" t="s">
        <v>606</v>
      </c>
      <c r="AL56" s="11">
        <v>1</v>
      </c>
      <c r="AM56" s="11">
        <v>8.734</v>
      </c>
      <c r="AN56" s="11">
        <v>28.279</v>
      </c>
      <c r="AO56" s="11">
        <v>52.375999999999998</v>
      </c>
      <c r="AP56" s="11">
        <v>23.681999999999999</v>
      </c>
      <c r="AQ56" s="11">
        <v>12.571</v>
      </c>
      <c r="AR56" s="11">
        <v>9.9610000000000003</v>
      </c>
      <c r="AS56" s="11">
        <v>6.09</v>
      </c>
      <c r="AT56" s="11">
        <v>3.9140000000000001</v>
      </c>
      <c r="AU56" s="11">
        <v>2.6760000000000002</v>
      </c>
      <c r="AV56" s="11">
        <v>2.7759999999999998</v>
      </c>
      <c r="AW56" s="11">
        <v>2.6970000000000001</v>
      </c>
      <c r="AX56" s="11">
        <v>5.33</v>
      </c>
      <c r="AY56" s="11">
        <v>13.781000000000001</v>
      </c>
      <c r="AZ56" s="11" t="s">
        <v>45</v>
      </c>
      <c r="BA56" s="11">
        <v>2.6760000000000002</v>
      </c>
      <c r="BB56" s="11">
        <v>6.5427872860000003</v>
      </c>
      <c r="BC56" s="11">
        <v>3.7245230079999998</v>
      </c>
      <c r="BD56" s="11">
        <v>21.354523230000002</v>
      </c>
      <c r="BE56" s="11">
        <v>10.26542957</v>
      </c>
      <c r="BF56" s="11">
        <v>7.30110978</v>
      </c>
      <c r="BG56" s="11">
        <v>7.30110978</v>
      </c>
      <c r="BH56" s="11" t="s">
        <v>109</v>
      </c>
      <c r="BI56" s="11">
        <v>10.26542957</v>
      </c>
      <c r="BJ56" s="11" t="s">
        <v>98</v>
      </c>
      <c r="BK56" s="11">
        <v>7.30110978</v>
      </c>
      <c r="BL56" s="11" t="s">
        <v>109</v>
      </c>
    </row>
    <row r="57" spans="1:65" x14ac:dyDescent="0.25">
      <c r="A57" s="11">
        <v>2021</v>
      </c>
      <c r="B57" s="11" t="s">
        <v>607</v>
      </c>
      <c r="C57" s="11" t="s">
        <v>608</v>
      </c>
      <c r="D57" s="11" t="s">
        <v>609</v>
      </c>
      <c r="E57" s="11" t="s">
        <v>137</v>
      </c>
      <c r="F57" s="11">
        <v>37.621431000000001</v>
      </c>
      <c r="G57" s="11">
        <v>-84.733756</v>
      </c>
      <c r="H57" s="12">
        <v>110000732351</v>
      </c>
      <c r="I57" s="11">
        <v>4952</v>
      </c>
      <c r="J57" s="11" t="s">
        <v>308</v>
      </c>
      <c r="K57" s="11">
        <v>339999</v>
      </c>
      <c r="L57" s="11" t="s">
        <v>309</v>
      </c>
      <c r="M57" s="11" t="s">
        <v>275</v>
      </c>
      <c r="N57" s="11" t="s">
        <v>276</v>
      </c>
      <c r="O57" s="11" t="s">
        <v>1716</v>
      </c>
      <c r="P57" s="11" t="s">
        <v>1719</v>
      </c>
      <c r="Q57" s="11">
        <v>365</v>
      </c>
      <c r="R57" s="11">
        <v>25.31644563</v>
      </c>
      <c r="S57" s="11">
        <f t="shared" si="0"/>
        <v>6.9360125013698634E-2</v>
      </c>
      <c r="T57" s="11">
        <f t="shared" si="1"/>
        <v>1.2055450300000001</v>
      </c>
      <c r="U57" s="11" t="s">
        <v>610</v>
      </c>
      <c r="V57" s="11" t="s">
        <v>611</v>
      </c>
      <c r="W57" s="11">
        <v>51002050505</v>
      </c>
      <c r="X57" s="11" t="s">
        <v>612</v>
      </c>
      <c r="Y57" s="11" t="s">
        <v>610</v>
      </c>
      <c r="Z57" s="11" t="s">
        <v>613</v>
      </c>
      <c r="AA57" s="11">
        <v>2023</v>
      </c>
      <c r="AB57" s="13" t="s">
        <v>614</v>
      </c>
      <c r="AC57" s="11" t="s">
        <v>615</v>
      </c>
      <c r="AD57" s="11">
        <v>6.5</v>
      </c>
      <c r="AE57" s="11">
        <v>5.15</v>
      </c>
      <c r="AF57" s="11">
        <v>5.1661666669999997</v>
      </c>
      <c r="AG57" s="11" t="s">
        <v>79</v>
      </c>
      <c r="AH57" s="11">
        <v>5.15</v>
      </c>
      <c r="AI57" s="11">
        <v>7.9682345000000003</v>
      </c>
      <c r="AJ57" s="11">
        <v>1827632</v>
      </c>
      <c r="AK57" s="11" t="s">
        <v>80</v>
      </c>
      <c r="AL57" s="11">
        <v>1</v>
      </c>
      <c r="AM57" s="11">
        <v>20.48</v>
      </c>
      <c r="AN57" s="11">
        <v>61.417999999999999</v>
      </c>
      <c r="AO57" s="11">
        <v>103.41500000000001</v>
      </c>
      <c r="AP57" s="11">
        <v>53.381999999999998</v>
      </c>
      <c r="AQ57" s="11">
        <v>29.097999999999999</v>
      </c>
      <c r="AR57" s="11">
        <v>22.597999999999999</v>
      </c>
      <c r="AS57" s="11">
        <v>13.734</v>
      </c>
      <c r="AT57" s="11">
        <v>8.8000000000000007</v>
      </c>
      <c r="AU57" s="11">
        <v>5.8029999999999999</v>
      </c>
      <c r="AV57" s="11">
        <v>5.681</v>
      </c>
      <c r="AW57" s="11">
        <v>5.2969999999999997</v>
      </c>
      <c r="AX57" s="11">
        <v>13.667999999999999</v>
      </c>
      <c r="AY57" s="11">
        <v>32.445</v>
      </c>
      <c r="AZ57" s="11" t="s">
        <v>47</v>
      </c>
      <c r="BA57" s="11">
        <v>5.2969999999999997</v>
      </c>
      <c r="BB57" s="11">
        <v>12.951100240000001</v>
      </c>
      <c r="BC57" s="11">
        <v>7.5518415509999999</v>
      </c>
      <c r="BD57" s="11">
        <v>50.073349630000003</v>
      </c>
      <c r="BE57" s="11">
        <v>22.693241560000001</v>
      </c>
      <c r="BF57" s="11">
        <v>19.482235939999999</v>
      </c>
      <c r="BG57" s="11">
        <v>19.482235939999999</v>
      </c>
      <c r="BH57" s="11" t="s">
        <v>109</v>
      </c>
      <c r="BI57" s="11">
        <v>22.693241560000001</v>
      </c>
      <c r="BJ57" s="11" t="s">
        <v>98</v>
      </c>
      <c r="BK57" s="11">
        <v>19.482235939999999</v>
      </c>
      <c r="BL57" s="11" t="s">
        <v>109</v>
      </c>
    </row>
    <row r="58" spans="1:65" x14ac:dyDescent="0.25">
      <c r="A58" s="11">
        <v>2019</v>
      </c>
      <c r="B58" s="11" t="s">
        <v>616</v>
      </c>
      <c r="C58" s="11" t="s">
        <v>144</v>
      </c>
      <c r="D58" s="11" t="s">
        <v>145</v>
      </c>
      <c r="E58" s="11" t="s">
        <v>137</v>
      </c>
      <c r="F58" s="11">
        <v>38.08614</v>
      </c>
      <c r="G58" s="11">
        <v>-85.898780000000002</v>
      </c>
      <c r="H58" s="12">
        <v>110000732379</v>
      </c>
      <c r="I58" s="11">
        <v>4952</v>
      </c>
      <c r="J58" s="11" t="s">
        <v>308</v>
      </c>
      <c r="K58" s="11">
        <v>339999</v>
      </c>
      <c r="L58" s="11" t="s">
        <v>309</v>
      </c>
      <c r="M58" s="11" t="s">
        <v>275</v>
      </c>
      <c r="N58" s="11" t="s">
        <v>276</v>
      </c>
      <c r="O58" s="11" t="s">
        <v>1716</v>
      </c>
      <c r="P58" s="11" t="s">
        <v>1717</v>
      </c>
      <c r="Q58" s="11">
        <v>365</v>
      </c>
      <c r="R58" s="11">
        <v>212.68922760000001</v>
      </c>
      <c r="S58" s="11">
        <f t="shared" si="0"/>
        <v>0.5827102126027397</v>
      </c>
      <c r="T58" s="11">
        <f t="shared" si="1"/>
        <v>10.128058457142858</v>
      </c>
      <c r="U58" s="11" t="s">
        <v>617</v>
      </c>
      <c r="V58" s="11" t="s">
        <v>618</v>
      </c>
      <c r="W58" s="11">
        <v>51401010904</v>
      </c>
      <c r="X58" s="11" t="s">
        <v>617</v>
      </c>
      <c r="Y58" s="11" t="s">
        <v>619</v>
      </c>
      <c r="AA58" s="11">
        <v>2023</v>
      </c>
      <c r="AB58" s="13" t="s">
        <v>620</v>
      </c>
      <c r="AC58" s="11" t="s">
        <v>149</v>
      </c>
      <c r="AD58" s="11">
        <v>60</v>
      </c>
      <c r="AE58" s="11">
        <v>33.4</v>
      </c>
      <c r="AF58" s="11">
        <v>31.11941667</v>
      </c>
      <c r="AG58" s="11" t="s">
        <v>79</v>
      </c>
      <c r="AH58" s="11">
        <v>33.4</v>
      </c>
      <c r="AI58" s="11">
        <v>51.677481999999998</v>
      </c>
      <c r="AJ58" s="11">
        <v>10164022</v>
      </c>
      <c r="AK58" s="11" t="s">
        <v>142</v>
      </c>
      <c r="AL58" s="11">
        <v>8</v>
      </c>
      <c r="AM58" s="11">
        <v>124376.58</v>
      </c>
      <c r="AN58" s="11">
        <v>169028.20300000001</v>
      </c>
      <c r="AO58" s="11">
        <v>201742.995</v>
      </c>
      <c r="AP58" s="11">
        <v>236042.59099999999</v>
      </c>
      <c r="AQ58" s="11">
        <v>198689.337</v>
      </c>
      <c r="AR58" s="11">
        <v>151600.492</v>
      </c>
      <c r="AS58" s="11">
        <v>100001.412</v>
      </c>
      <c r="AT58" s="11">
        <v>62051.156999999999</v>
      </c>
      <c r="AU58" s="11">
        <v>48024.485999999997</v>
      </c>
      <c r="AV58" s="11">
        <v>43630.41</v>
      </c>
      <c r="AW58" s="11">
        <v>52179.868000000002</v>
      </c>
      <c r="AX58" s="11">
        <v>87775.455000000002</v>
      </c>
      <c r="AY58" s="11">
        <v>151420.06899999999</v>
      </c>
      <c r="AZ58" s="11" t="s">
        <v>46</v>
      </c>
      <c r="BA58" s="11">
        <v>43630.41</v>
      </c>
      <c r="BB58" s="11">
        <v>106675.81909999999</v>
      </c>
      <c r="BC58" s="11">
        <v>85437.182610000003</v>
      </c>
      <c r="BD58" s="11">
        <v>304099.21759999997</v>
      </c>
      <c r="BE58" s="11">
        <v>241564.2972</v>
      </c>
      <c r="BF58" s="11">
        <v>126.35081169999999</v>
      </c>
      <c r="BG58" s="11">
        <v>106675.81909999999</v>
      </c>
      <c r="BH58" s="11" t="s">
        <v>97</v>
      </c>
      <c r="BI58" s="11">
        <v>241564.2972</v>
      </c>
      <c r="BJ58" s="11" t="s">
        <v>98</v>
      </c>
      <c r="BK58" s="11">
        <v>85437.182610000003</v>
      </c>
      <c r="BL58" s="11" t="s">
        <v>99</v>
      </c>
    </row>
    <row r="59" spans="1:65" x14ac:dyDescent="0.25">
      <c r="A59" s="11">
        <v>2021</v>
      </c>
      <c r="B59" s="11" t="s">
        <v>621</v>
      </c>
      <c r="C59" s="11" t="s">
        <v>622</v>
      </c>
      <c r="D59" s="11" t="s">
        <v>623</v>
      </c>
      <c r="E59" s="11" t="s">
        <v>624</v>
      </c>
      <c r="F59" s="11">
        <v>39.463894000000003</v>
      </c>
      <c r="G59" s="11">
        <v>-118.75532800000001</v>
      </c>
      <c r="H59" s="12">
        <v>110000734616</v>
      </c>
      <c r="I59" s="11">
        <v>4952</v>
      </c>
      <c r="J59" s="11" t="s">
        <v>308</v>
      </c>
      <c r="K59" s="11">
        <v>339999</v>
      </c>
      <c r="L59" s="11" t="s">
        <v>309</v>
      </c>
      <c r="M59" s="11" t="s">
        <v>275</v>
      </c>
      <c r="N59" s="11" t="s">
        <v>276</v>
      </c>
      <c r="O59" s="11" t="s">
        <v>1716</v>
      </c>
      <c r="P59" s="11" t="s">
        <v>625</v>
      </c>
      <c r="Q59" s="11">
        <v>365</v>
      </c>
      <c r="R59" s="11">
        <v>3.5919650000000001</v>
      </c>
      <c r="S59" s="11">
        <f t="shared" si="0"/>
        <v>9.8410000000000008E-3</v>
      </c>
      <c r="T59" s="11">
        <f t="shared" si="1"/>
        <v>0.17104595238095238</v>
      </c>
      <c r="U59" s="11" t="s">
        <v>626</v>
      </c>
      <c r="V59" s="11" t="s">
        <v>627</v>
      </c>
      <c r="W59" s="13" t="s">
        <v>628</v>
      </c>
      <c r="X59" s="11" t="s">
        <v>626</v>
      </c>
      <c r="AA59" s="11">
        <v>2023</v>
      </c>
      <c r="AB59" s="13" t="s">
        <v>629</v>
      </c>
      <c r="AC59" s="11" t="s">
        <v>630</v>
      </c>
      <c r="AD59" s="11" t="s">
        <v>80</v>
      </c>
      <c r="AE59" s="11" t="s">
        <v>80</v>
      </c>
      <c r="AF59" s="11">
        <v>1.1858333329999999</v>
      </c>
      <c r="AG59" s="11" t="s">
        <v>79</v>
      </c>
      <c r="AH59" s="11">
        <v>1.1858333329999999</v>
      </c>
      <c r="AI59" s="11">
        <v>1.8347569079999999</v>
      </c>
      <c r="AJ59" s="11" t="s">
        <v>80</v>
      </c>
      <c r="AK59" s="11" t="s">
        <v>80</v>
      </c>
      <c r="AL59" s="11" t="s">
        <v>80</v>
      </c>
      <c r="AM59" s="11" t="s">
        <v>80</v>
      </c>
      <c r="AN59" s="11" t="s">
        <v>80</v>
      </c>
      <c r="AO59" s="11" t="s">
        <v>80</v>
      </c>
      <c r="AP59" s="11" t="s">
        <v>80</v>
      </c>
      <c r="AQ59" s="11" t="s">
        <v>80</v>
      </c>
      <c r="AR59" s="11" t="s">
        <v>80</v>
      </c>
      <c r="AS59" s="11" t="s">
        <v>80</v>
      </c>
      <c r="AT59" s="11" t="s">
        <v>80</v>
      </c>
      <c r="AU59" s="11" t="s">
        <v>80</v>
      </c>
      <c r="AV59" s="11" t="s">
        <v>80</v>
      </c>
      <c r="AW59" s="11" t="s">
        <v>80</v>
      </c>
      <c r="AX59" s="11" t="s">
        <v>80</v>
      </c>
      <c r="AY59" s="11" t="s">
        <v>80</v>
      </c>
      <c r="AZ59" s="11" t="s">
        <v>80</v>
      </c>
      <c r="BA59" s="11" t="s">
        <v>80</v>
      </c>
      <c r="BB59" s="11" t="s">
        <v>80</v>
      </c>
      <c r="BC59" s="11" t="s">
        <v>80</v>
      </c>
      <c r="BD59" s="11" t="s">
        <v>80</v>
      </c>
      <c r="BE59" s="11" t="s">
        <v>80</v>
      </c>
      <c r="BF59" s="11">
        <f>$AI59/0.409</f>
        <v>4.485958210268949</v>
      </c>
      <c r="BG59" s="11">
        <f>$BF59</f>
        <v>4.485958210268949</v>
      </c>
      <c r="BH59" s="11" t="s">
        <v>344</v>
      </c>
      <c r="BI59" s="11">
        <f>$BF59</f>
        <v>4.485958210268949</v>
      </c>
      <c r="BJ59" s="11" t="s">
        <v>344</v>
      </c>
      <c r="BK59" s="11">
        <f>$BF59</f>
        <v>4.485958210268949</v>
      </c>
      <c r="BL59" s="11" t="s">
        <v>631</v>
      </c>
      <c r="BM59" s="11" t="s">
        <v>632</v>
      </c>
    </row>
    <row r="60" spans="1:65" x14ac:dyDescent="0.25">
      <c r="A60" s="11">
        <v>2019</v>
      </c>
      <c r="B60" s="11" t="s">
        <v>633</v>
      </c>
      <c r="C60" s="11" t="s">
        <v>634</v>
      </c>
      <c r="D60" s="11" t="s">
        <v>635</v>
      </c>
      <c r="E60" s="11" t="s">
        <v>137</v>
      </c>
      <c r="F60" s="11">
        <v>36.856732000000001</v>
      </c>
      <c r="G60" s="11">
        <v>-86.889048000000003</v>
      </c>
      <c r="H60" s="12">
        <v>110000736730</v>
      </c>
      <c r="I60" s="11">
        <v>4952</v>
      </c>
      <c r="J60" s="11" t="s">
        <v>308</v>
      </c>
      <c r="K60" s="11">
        <v>339999</v>
      </c>
      <c r="L60" s="11" t="s">
        <v>309</v>
      </c>
      <c r="M60" s="11" t="s">
        <v>275</v>
      </c>
      <c r="N60" s="11" t="s">
        <v>276</v>
      </c>
      <c r="O60" s="11" t="s">
        <v>1716</v>
      </c>
      <c r="P60" s="11" t="s">
        <v>1717</v>
      </c>
      <c r="Q60" s="11">
        <v>365</v>
      </c>
      <c r="R60" s="11">
        <v>1.4202077</v>
      </c>
      <c r="S60" s="11">
        <f t="shared" si="0"/>
        <v>3.89098E-3</v>
      </c>
      <c r="T60" s="11">
        <f t="shared" si="1"/>
        <v>6.7628938095238095E-2</v>
      </c>
      <c r="U60" s="11" t="s">
        <v>636</v>
      </c>
      <c r="V60" s="11" t="s">
        <v>637</v>
      </c>
      <c r="W60" s="11">
        <v>51100030204</v>
      </c>
      <c r="X60" s="11" t="s">
        <v>636</v>
      </c>
      <c r="Y60" s="11" t="s">
        <v>638</v>
      </c>
      <c r="AA60" s="11">
        <v>2023</v>
      </c>
      <c r="AB60" s="13" t="s">
        <v>639</v>
      </c>
      <c r="AC60" s="11" t="s">
        <v>640</v>
      </c>
      <c r="AD60" s="11">
        <v>2.4</v>
      </c>
      <c r="AE60" s="11">
        <v>1.23</v>
      </c>
      <c r="AF60" s="11">
        <v>1.0884166669999999</v>
      </c>
      <c r="AG60" s="11" t="s">
        <v>79</v>
      </c>
      <c r="AH60" s="11">
        <v>1.23</v>
      </c>
      <c r="AI60" s="11">
        <v>1.9030929000000001</v>
      </c>
      <c r="AJ60" s="11">
        <v>11631215</v>
      </c>
      <c r="AK60" s="11" t="s">
        <v>641</v>
      </c>
      <c r="AL60" s="11">
        <v>2</v>
      </c>
      <c r="AM60" s="11">
        <v>20.195</v>
      </c>
      <c r="AN60" s="11">
        <v>60.066000000000003</v>
      </c>
      <c r="AO60" s="11">
        <v>103.09399999999999</v>
      </c>
      <c r="AP60" s="11">
        <v>51.969000000000001</v>
      </c>
      <c r="AQ60" s="11">
        <v>27.353000000000002</v>
      </c>
      <c r="AR60" s="11">
        <v>23.454000000000001</v>
      </c>
      <c r="AS60" s="11">
        <v>14.124000000000001</v>
      </c>
      <c r="AT60" s="11">
        <v>8.0299999999999994</v>
      </c>
      <c r="AU60" s="11">
        <v>5.2830000000000004</v>
      </c>
      <c r="AV60" s="11">
        <v>5.8529999999999998</v>
      </c>
      <c r="AW60" s="11">
        <v>5.6710000000000003</v>
      </c>
      <c r="AX60" s="11">
        <v>13.045</v>
      </c>
      <c r="AY60" s="11">
        <v>33.134</v>
      </c>
      <c r="AZ60" s="11" t="s">
        <v>45</v>
      </c>
      <c r="BA60" s="11">
        <v>5.2830000000000004</v>
      </c>
      <c r="BB60" s="11">
        <v>12.91687042</v>
      </c>
      <c r="BC60" s="11">
        <v>7.5311803780000002</v>
      </c>
      <c r="BD60" s="11">
        <v>49.376528120000003</v>
      </c>
      <c r="BE60" s="11">
        <v>22.50925041</v>
      </c>
      <c r="BF60" s="11">
        <v>4.653038875</v>
      </c>
      <c r="BG60" s="11">
        <v>12.91687042</v>
      </c>
      <c r="BH60" s="11" t="s">
        <v>97</v>
      </c>
      <c r="BI60" s="11">
        <v>22.50925041</v>
      </c>
      <c r="BJ60" s="11" t="s">
        <v>98</v>
      </c>
      <c r="BK60" s="11">
        <v>7.5311803780000002</v>
      </c>
      <c r="BL60" s="11" t="s">
        <v>99</v>
      </c>
    </row>
    <row r="61" spans="1:65" x14ac:dyDescent="0.25">
      <c r="A61" s="11">
        <v>2020</v>
      </c>
      <c r="B61" s="11" t="s">
        <v>642</v>
      </c>
      <c r="C61" s="11" t="s">
        <v>643</v>
      </c>
      <c r="D61" s="11" t="s">
        <v>644</v>
      </c>
      <c r="E61" s="11" t="s">
        <v>137</v>
      </c>
      <c r="F61" s="11">
        <v>37.349167000000001</v>
      </c>
      <c r="G61" s="11">
        <v>-85.379444000000007</v>
      </c>
      <c r="H61" s="12">
        <v>110000736776</v>
      </c>
      <c r="I61" s="11">
        <v>4952</v>
      </c>
      <c r="J61" s="11" t="s">
        <v>308</v>
      </c>
      <c r="K61" s="11">
        <v>339999</v>
      </c>
      <c r="L61" s="11" t="s">
        <v>309</v>
      </c>
      <c r="M61" s="11" t="s">
        <v>275</v>
      </c>
      <c r="N61" s="11" t="s">
        <v>276</v>
      </c>
      <c r="O61" s="11" t="s">
        <v>1716</v>
      </c>
      <c r="P61" s="11" t="s">
        <v>1717</v>
      </c>
      <c r="Q61" s="11">
        <v>365</v>
      </c>
      <c r="R61" s="11">
        <v>2.0066650629999998</v>
      </c>
      <c r="S61" s="11">
        <f t="shared" si="0"/>
        <v>5.4977125013698624E-3</v>
      </c>
      <c r="T61" s="11">
        <f t="shared" si="1"/>
        <v>9.5555479190476175E-2</v>
      </c>
      <c r="U61" s="11" t="s">
        <v>645</v>
      </c>
      <c r="V61" s="11" t="s">
        <v>646</v>
      </c>
      <c r="W61" s="11">
        <v>51100010504</v>
      </c>
      <c r="X61" s="11" t="s">
        <v>645</v>
      </c>
      <c r="Y61" s="11" t="s">
        <v>647</v>
      </c>
      <c r="AA61" s="11">
        <v>2023</v>
      </c>
      <c r="AB61" s="13" t="s">
        <v>648</v>
      </c>
      <c r="AC61" s="11" t="s">
        <v>649</v>
      </c>
      <c r="AD61" s="11">
        <v>4.2</v>
      </c>
      <c r="AE61" s="11">
        <v>2.8490000000000002</v>
      </c>
      <c r="AF61" s="11">
        <v>2.9850833329999999</v>
      </c>
      <c r="AG61" s="11" t="s">
        <v>79</v>
      </c>
      <c r="AH61" s="11">
        <v>2.8490000000000002</v>
      </c>
      <c r="AI61" s="11">
        <v>4.4080582699999997</v>
      </c>
      <c r="AJ61" s="11">
        <v>4000462</v>
      </c>
      <c r="AK61" s="11" t="s">
        <v>650</v>
      </c>
      <c r="AL61" s="11">
        <v>1</v>
      </c>
      <c r="AM61" s="11">
        <v>3.1389999999999998</v>
      </c>
      <c r="AN61" s="11">
        <v>10.951000000000001</v>
      </c>
      <c r="AO61" s="11">
        <v>21.81</v>
      </c>
      <c r="AP61" s="11">
        <v>7.9690000000000003</v>
      </c>
      <c r="AQ61" s="11">
        <v>4.3029999999999999</v>
      </c>
      <c r="AR61" s="11">
        <v>3.6779999999999999</v>
      </c>
      <c r="AS61" s="11">
        <v>2.2280000000000002</v>
      </c>
      <c r="AT61" s="11">
        <v>1.44</v>
      </c>
      <c r="AU61" s="11">
        <v>0.92300000000000004</v>
      </c>
      <c r="AV61" s="11">
        <v>1.1020000000000001</v>
      </c>
      <c r="AW61" s="11">
        <v>1.0669999999999999</v>
      </c>
      <c r="AX61" s="11">
        <v>3.5990000000000002</v>
      </c>
      <c r="AY61" s="11">
        <v>5.4290000000000003</v>
      </c>
      <c r="AZ61" s="11" t="s">
        <v>45</v>
      </c>
      <c r="BA61" s="11">
        <v>0.92300000000000004</v>
      </c>
      <c r="BB61" s="11">
        <v>2.2567237160000002</v>
      </c>
      <c r="BC61" s="11">
        <v>1.237410629</v>
      </c>
      <c r="BD61" s="11">
        <v>7.6748166260000001</v>
      </c>
      <c r="BE61" s="11">
        <v>3.4435168940000001</v>
      </c>
      <c r="BF61" s="11">
        <v>10.777648579999999</v>
      </c>
      <c r="BG61" s="11">
        <v>10.777648579999999</v>
      </c>
      <c r="BH61" s="11" t="s">
        <v>109</v>
      </c>
      <c r="BI61" s="11">
        <v>10.777648579999999</v>
      </c>
      <c r="BJ61" s="11" t="s">
        <v>109</v>
      </c>
      <c r="BK61" s="11">
        <v>10.777648579999999</v>
      </c>
      <c r="BL61" s="11" t="s">
        <v>109</v>
      </c>
    </row>
    <row r="62" spans="1:65" x14ac:dyDescent="0.25">
      <c r="A62" s="11">
        <v>2021</v>
      </c>
      <c r="B62" s="11" t="s">
        <v>651</v>
      </c>
      <c r="C62" s="11" t="s">
        <v>652</v>
      </c>
      <c r="D62" s="11" t="s">
        <v>653</v>
      </c>
      <c r="E62" s="11" t="s">
        <v>137</v>
      </c>
      <c r="F62" s="11">
        <v>37.047736999999998</v>
      </c>
      <c r="G62" s="11">
        <v>-88.35866</v>
      </c>
      <c r="H62" s="12">
        <v>110000741608</v>
      </c>
      <c r="I62" s="11">
        <v>2869</v>
      </c>
      <c r="J62" s="11" t="s">
        <v>68</v>
      </c>
      <c r="K62" s="11">
        <v>325180</v>
      </c>
      <c r="L62" s="11" t="s">
        <v>69</v>
      </c>
      <c r="M62" s="11" t="s">
        <v>70</v>
      </c>
      <c r="N62" s="11" t="s">
        <v>71</v>
      </c>
      <c r="O62" s="11" t="s">
        <v>72</v>
      </c>
      <c r="P62" s="11" t="s">
        <v>73</v>
      </c>
      <c r="Q62" s="11">
        <v>350</v>
      </c>
      <c r="R62" s="11">
        <v>8.2026450000000004</v>
      </c>
      <c r="S62" s="11">
        <f t="shared" ref="S62:S125" si="2">R62/Q62</f>
        <v>2.3436128571428572E-2</v>
      </c>
      <c r="T62" s="11">
        <f t="shared" ref="T62:T125" si="3">R62/21</f>
        <v>0.3906021428571429</v>
      </c>
      <c r="U62" s="11" t="s">
        <v>654</v>
      </c>
      <c r="V62" s="11" t="s">
        <v>655</v>
      </c>
      <c r="W62" s="11">
        <v>60400060503</v>
      </c>
      <c r="AA62" s="11">
        <v>2023</v>
      </c>
      <c r="AB62" s="13" t="s">
        <v>656</v>
      </c>
      <c r="AC62" s="11" t="s">
        <v>657</v>
      </c>
      <c r="AD62" s="11">
        <v>1.9</v>
      </c>
      <c r="AE62" s="11">
        <v>1.34</v>
      </c>
      <c r="AF62" s="11">
        <v>0.92047916699999999</v>
      </c>
      <c r="AG62" s="11" t="s">
        <v>79</v>
      </c>
      <c r="AH62" s="11">
        <v>1.34</v>
      </c>
      <c r="AI62" s="11">
        <v>2.0732881999999999</v>
      </c>
      <c r="AJ62" s="11">
        <v>1861532</v>
      </c>
      <c r="AK62" s="11" t="s">
        <v>80</v>
      </c>
      <c r="AL62" s="11">
        <v>1</v>
      </c>
      <c r="AM62" s="11">
        <v>0.88900000000000001</v>
      </c>
      <c r="AN62" s="11">
        <v>1.7370000000000001</v>
      </c>
      <c r="AO62" s="11">
        <v>2.032</v>
      </c>
      <c r="AP62" s="11">
        <v>1.8819999999999999</v>
      </c>
      <c r="AQ62" s="11">
        <v>1.5129999999999999</v>
      </c>
      <c r="AR62" s="11">
        <v>0.97299999999999998</v>
      </c>
      <c r="AS62" s="11">
        <v>0.47</v>
      </c>
      <c r="AT62" s="11">
        <v>0.33100000000000002</v>
      </c>
      <c r="AU62" s="11">
        <v>0.29399999999999998</v>
      </c>
      <c r="AV62" s="11">
        <v>0.439</v>
      </c>
      <c r="AW62" s="11">
        <v>0.84699999999999998</v>
      </c>
      <c r="AX62" s="11">
        <v>0.39600000000000002</v>
      </c>
      <c r="AY62" s="11">
        <v>1.115</v>
      </c>
      <c r="AZ62" s="11" t="s">
        <v>45</v>
      </c>
      <c r="BA62" s="11">
        <v>0.29399999999999998</v>
      </c>
      <c r="BB62" s="11">
        <v>0.71882640600000003</v>
      </c>
      <c r="BC62" s="11">
        <v>0.37859092300000002</v>
      </c>
      <c r="BD62" s="11">
        <v>2.1735941319999998</v>
      </c>
      <c r="BE62" s="11">
        <v>0.98612681199999996</v>
      </c>
      <c r="BF62" s="11">
        <v>5.069164303</v>
      </c>
      <c r="BG62" s="11">
        <v>5.069164303</v>
      </c>
      <c r="BH62" s="11" t="s">
        <v>109</v>
      </c>
      <c r="BI62" s="11">
        <v>5.069164303</v>
      </c>
      <c r="BJ62" s="11" t="s">
        <v>109</v>
      </c>
      <c r="BK62" s="11">
        <v>5.069164303</v>
      </c>
      <c r="BL62" s="11" t="s">
        <v>109</v>
      </c>
    </row>
    <row r="63" spans="1:65" x14ac:dyDescent="0.25">
      <c r="A63" s="11">
        <v>2020</v>
      </c>
      <c r="B63" s="11" t="s">
        <v>658</v>
      </c>
      <c r="C63" s="11" t="s">
        <v>659</v>
      </c>
      <c r="D63" s="11" t="s">
        <v>660</v>
      </c>
      <c r="E63" s="11" t="s">
        <v>162</v>
      </c>
      <c r="F63" s="11">
        <v>39.795811999999998</v>
      </c>
      <c r="G63" s="11">
        <v>-88.347945999999993</v>
      </c>
      <c r="H63" s="12">
        <v>110000746211</v>
      </c>
      <c r="I63" s="11">
        <v>2869</v>
      </c>
      <c r="J63" s="11" t="s">
        <v>68</v>
      </c>
      <c r="K63" s="11">
        <v>325180</v>
      </c>
      <c r="L63" s="11" t="s">
        <v>69</v>
      </c>
      <c r="M63" s="11" t="s">
        <v>70</v>
      </c>
      <c r="N63" s="11" t="s">
        <v>71</v>
      </c>
      <c r="O63" s="11" t="s">
        <v>72</v>
      </c>
      <c r="P63" s="11" t="s">
        <v>73</v>
      </c>
      <c r="Q63" s="11">
        <v>350</v>
      </c>
      <c r="R63" s="11">
        <v>7.036301538</v>
      </c>
      <c r="S63" s="11">
        <f t="shared" si="2"/>
        <v>2.010371868E-2</v>
      </c>
      <c r="T63" s="11">
        <f t="shared" si="3"/>
        <v>0.33506197799999998</v>
      </c>
      <c r="U63" s="11" t="s">
        <v>661</v>
      </c>
      <c r="V63" s="11" t="s">
        <v>662</v>
      </c>
      <c r="W63" s="11">
        <v>71402010206</v>
      </c>
      <c r="AA63" s="11">
        <v>2023</v>
      </c>
      <c r="AB63" s="13" t="s">
        <v>663</v>
      </c>
      <c r="AC63" s="11" t="s">
        <v>664</v>
      </c>
      <c r="AD63" s="11" t="s">
        <v>80</v>
      </c>
      <c r="AE63" s="11">
        <v>1.4999999999999999E-2</v>
      </c>
      <c r="AF63" s="11">
        <v>0.27626666700000002</v>
      </c>
      <c r="AG63" s="11" t="s">
        <v>79</v>
      </c>
      <c r="AH63" s="11">
        <v>1.4999999999999999E-2</v>
      </c>
      <c r="AI63" s="11">
        <v>2.3208449999999999E-2</v>
      </c>
      <c r="AJ63" s="11">
        <v>13771418</v>
      </c>
      <c r="AK63" s="11" t="s">
        <v>80</v>
      </c>
      <c r="AL63" s="11">
        <v>1</v>
      </c>
      <c r="AM63" s="11">
        <v>0.182</v>
      </c>
      <c r="AN63" s="11">
        <v>0.215</v>
      </c>
      <c r="AO63" s="11">
        <v>0.27200000000000002</v>
      </c>
      <c r="AP63" s="11">
        <v>11.292</v>
      </c>
      <c r="AQ63" s="11">
        <v>0.63100000000000001</v>
      </c>
      <c r="AR63" s="11">
        <v>0.17499999999999999</v>
      </c>
      <c r="AS63" s="11">
        <v>0.08</v>
      </c>
      <c r="AT63" s="11">
        <v>0.04</v>
      </c>
      <c r="AU63" s="11">
        <v>2.1000000000000001E-2</v>
      </c>
      <c r="AV63" s="11">
        <v>4.1000000000000002E-2</v>
      </c>
      <c r="AW63" s="11">
        <v>3.6999999999999998E-2</v>
      </c>
      <c r="AX63" s="11">
        <v>1.06</v>
      </c>
      <c r="AY63" s="11">
        <v>0.184</v>
      </c>
      <c r="AZ63" s="11" t="s">
        <v>45</v>
      </c>
      <c r="BA63" s="11">
        <v>2.1000000000000001E-2</v>
      </c>
      <c r="BB63" s="11">
        <v>5.1344742999999998E-2</v>
      </c>
      <c r="BC63" s="11">
        <v>2.4643277000000002E-2</v>
      </c>
      <c r="BD63" s="11">
        <v>0.44498777499999997</v>
      </c>
      <c r="BE63" s="11">
        <v>0.10308218099999999</v>
      </c>
      <c r="BF63" s="11">
        <v>5.6744376999999999E-2</v>
      </c>
      <c r="BG63" s="11">
        <v>5.6744376999999999E-2</v>
      </c>
      <c r="BH63" s="11" t="s">
        <v>109</v>
      </c>
      <c r="BI63" s="11">
        <v>0.10308218099999999</v>
      </c>
      <c r="BJ63" s="11" t="s">
        <v>98</v>
      </c>
      <c r="BK63" s="11">
        <v>5.6744376999999999E-2</v>
      </c>
      <c r="BL63" s="11" t="s">
        <v>665</v>
      </c>
      <c r="BM63" s="11" t="s">
        <v>666</v>
      </c>
    </row>
    <row r="64" spans="1:65" x14ac:dyDescent="0.25">
      <c r="A64" s="11">
        <v>2022</v>
      </c>
      <c r="B64" s="11" t="s">
        <v>667</v>
      </c>
      <c r="C64" s="11" t="s">
        <v>668</v>
      </c>
      <c r="D64" s="11" t="s">
        <v>669</v>
      </c>
      <c r="E64" s="11" t="s">
        <v>137</v>
      </c>
      <c r="F64" s="11">
        <v>37.8125</v>
      </c>
      <c r="G64" s="11">
        <v>-87.05</v>
      </c>
      <c r="H64" s="12">
        <v>110000747835</v>
      </c>
      <c r="I64" s="11">
        <v>2821</v>
      </c>
      <c r="J64" s="11" t="s">
        <v>86</v>
      </c>
      <c r="K64" s="11">
        <v>323120</v>
      </c>
      <c r="L64" s="11" t="s">
        <v>87</v>
      </c>
      <c r="M64" s="11" t="s">
        <v>88</v>
      </c>
      <c r="N64" s="11" t="s">
        <v>89</v>
      </c>
      <c r="O64" s="11" t="s">
        <v>723</v>
      </c>
      <c r="P64" s="11" t="s">
        <v>670</v>
      </c>
      <c r="Q64" s="11">
        <v>350</v>
      </c>
      <c r="R64" s="11">
        <v>0.89140380299999999</v>
      </c>
      <c r="S64" s="11">
        <f t="shared" si="2"/>
        <v>2.5468680085714286E-3</v>
      </c>
      <c r="T64" s="11">
        <f t="shared" si="3"/>
        <v>4.2447800142857144E-2</v>
      </c>
      <c r="U64" s="11" t="s">
        <v>671</v>
      </c>
      <c r="V64" s="11" t="s">
        <v>672</v>
      </c>
      <c r="W64" s="11">
        <v>51402011202</v>
      </c>
      <c r="AA64" s="11">
        <v>2023</v>
      </c>
      <c r="AB64" s="13" t="s">
        <v>673</v>
      </c>
      <c r="AC64" s="11" t="s">
        <v>674</v>
      </c>
      <c r="AD64" s="11">
        <v>1.06</v>
      </c>
      <c r="AE64" s="11">
        <v>1.06</v>
      </c>
      <c r="AF64" s="11">
        <v>0.42341666700000002</v>
      </c>
      <c r="AG64" s="11" t="s">
        <v>79</v>
      </c>
      <c r="AH64" s="11">
        <v>1.06</v>
      </c>
      <c r="AI64" s="11">
        <v>1.6400638000000001</v>
      </c>
      <c r="AJ64" s="11">
        <v>10110195</v>
      </c>
      <c r="AK64" s="11" t="s">
        <v>675</v>
      </c>
      <c r="AL64" s="11">
        <v>3</v>
      </c>
      <c r="AM64" s="11">
        <v>19.414999999999999</v>
      </c>
      <c r="AN64" s="11">
        <v>56.776000000000003</v>
      </c>
      <c r="AO64" s="11">
        <v>101.67700000000001</v>
      </c>
      <c r="AP64" s="11">
        <v>53.264000000000003</v>
      </c>
      <c r="AQ64" s="11">
        <v>32.024000000000001</v>
      </c>
      <c r="AR64" s="11">
        <v>22.57</v>
      </c>
      <c r="AS64" s="11">
        <v>13.574999999999999</v>
      </c>
      <c r="AT64" s="11">
        <v>8.2110000000000003</v>
      </c>
      <c r="AU64" s="11">
        <v>5.8570000000000002</v>
      </c>
      <c r="AV64" s="11">
        <v>6.2560000000000002</v>
      </c>
      <c r="AW64" s="11">
        <v>5.8010000000000002</v>
      </c>
      <c r="AX64" s="11">
        <v>4.83</v>
      </c>
      <c r="AY64" s="11">
        <v>26.922999999999998</v>
      </c>
      <c r="AZ64" s="11" t="s">
        <v>48</v>
      </c>
      <c r="BA64" s="11">
        <v>4.83</v>
      </c>
      <c r="BB64" s="11">
        <v>11.809290949999999</v>
      </c>
      <c r="BC64" s="11">
        <v>6.863712928</v>
      </c>
      <c r="BD64" s="11">
        <v>47.469437650000003</v>
      </c>
      <c r="BE64" s="11">
        <v>20.990457379999999</v>
      </c>
      <c r="BF64" s="11">
        <v>4.0099359410000002</v>
      </c>
      <c r="BG64" s="11">
        <v>11.809290949999999</v>
      </c>
      <c r="BH64" s="11" t="s">
        <v>97</v>
      </c>
      <c r="BI64" s="11">
        <v>20.990457379999999</v>
      </c>
      <c r="BJ64" s="11" t="s">
        <v>98</v>
      </c>
      <c r="BK64" s="11">
        <v>6.863712928</v>
      </c>
      <c r="BL64" s="11" t="s">
        <v>99</v>
      </c>
    </row>
    <row r="65" spans="1:65" x14ac:dyDescent="0.25">
      <c r="A65" s="11">
        <v>2021</v>
      </c>
      <c r="B65" s="11" t="s">
        <v>676</v>
      </c>
      <c r="C65" s="11" t="s">
        <v>677</v>
      </c>
      <c r="D65" s="11" t="s">
        <v>678</v>
      </c>
      <c r="E65" s="11" t="s">
        <v>217</v>
      </c>
      <c r="F65" s="11">
        <v>30.311361000000002</v>
      </c>
      <c r="G65" s="11">
        <v>-95.387083000000004</v>
      </c>
      <c r="H65" s="12">
        <v>110000748095</v>
      </c>
      <c r="I65" s="11">
        <v>2869</v>
      </c>
      <c r="J65" s="11" t="s">
        <v>68</v>
      </c>
      <c r="K65" s="11">
        <v>325180</v>
      </c>
      <c r="L65" s="11" t="s">
        <v>69</v>
      </c>
      <c r="M65" s="11" t="s">
        <v>70</v>
      </c>
      <c r="N65" s="11" t="s">
        <v>71</v>
      </c>
      <c r="O65" s="11" t="s">
        <v>72</v>
      </c>
      <c r="P65" s="11" t="s">
        <v>73</v>
      </c>
      <c r="Q65" s="11">
        <v>350</v>
      </c>
      <c r="R65" s="11">
        <v>4.0184674999999999</v>
      </c>
      <c r="S65" s="11">
        <f t="shared" si="2"/>
        <v>1.1481335714285714E-2</v>
      </c>
      <c r="T65" s="11">
        <f t="shared" si="3"/>
        <v>0.19135559523809523</v>
      </c>
      <c r="U65" s="11" t="s">
        <v>679</v>
      </c>
      <c r="V65" s="11" t="s">
        <v>680</v>
      </c>
      <c r="W65" s="13" t="s">
        <v>221</v>
      </c>
      <c r="AA65" s="11">
        <v>2023</v>
      </c>
      <c r="AB65" s="13" t="s">
        <v>222</v>
      </c>
      <c r="AC65" s="11" t="s">
        <v>681</v>
      </c>
      <c r="AD65" s="11" t="s">
        <v>80</v>
      </c>
      <c r="AE65" s="11">
        <v>0.75</v>
      </c>
      <c r="AF65" s="11">
        <v>0.290307604</v>
      </c>
      <c r="AG65" s="11" t="s">
        <v>79</v>
      </c>
      <c r="AH65" s="11">
        <v>0.75</v>
      </c>
      <c r="AI65" s="11">
        <v>1.1604224999999999</v>
      </c>
      <c r="AJ65" s="11">
        <v>1468026</v>
      </c>
      <c r="AK65" s="11" t="s">
        <v>682</v>
      </c>
      <c r="AL65" s="11">
        <v>1</v>
      </c>
      <c r="AM65" s="11">
        <v>15.446</v>
      </c>
      <c r="AN65" s="11">
        <v>32.886000000000003</v>
      </c>
      <c r="AO65" s="11">
        <v>32.145000000000003</v>
      </c>
      <c r="AP65" s="11">
        <v>21.751999999999999</v>
      </c>
      <c r="AQ65" s="11">
        <v>14.522</v>
      </c>
      <c r="AR65" s="11">
        <v>15.861000000000001</v>
      </c>
      <c r="AS65" s="11">
        <v>13.795</v>
      </c>
      <c r="AT65" s="11">
        <v>3.9609999999999999</v>
      </c>
      <c r="AU65" s="11">
        <v>2.69</v>
      </c>
      <c r="AV65" s="11">
        <v>2.1760000000000002</v>
      </c>
      <c r="AW65" s="11">
        <v>3.766</v>
      </c>
      <c r="AX65" s="11">
        <v>2.4649999999999999</v>
      </c>
      <c r="AY65" s="11">
        <v>26.308</v>
      </c>
      <c r="AZ65" s="11" t="s">
        <v>46</v>
      </c>
      <c r="BA65" s="11">
        <v>2.1760000000000002</v>
      </c>
      <c r="BB65" s="11">
        <v>5.3202933989999996</v>
      </c>
      <c r="BC65" s="11">
        <v>3.0066406529999998</v>
      </c>
      <c r="BD65" s="11">
        <v>37.765281170000002</v>
      </c>
      <c r="BE65" s="11">
        <v>11.944370579999999</v>
      </c>
      <c r="BF65" s="11">
        <v>2.837218826</v>
      </c>
      <c r="BG65" s="11">
        <v>5.3202933989999996</v>
      </c>
      <c r="BH65" s="11" t="s">
        <v>97</v>
      </c>
      <c r="BI65" s="11">
        <v>11.944370579999999</v>
      </c>
      <c r="BJ65" s="11" t="s">
        <v>98</v>
      </c>
      <c r="BK65" s="11">
        <v>3.0066406529999998</v>
      </c>
      <c r="BL65" s="11" t="s">
        <v>99</v>
      </c>
    </row>
    <row r="66" spans="1:65" x14ac:dyDescent="0.25">
      <c r="A66" s="11">
        <v>2020</v>
      </c>
      <c r="B66" s="11" t="s">
        <v>683</v>
      </c>
      <c r="C66" s="11" t="s">
        <v>684</v>
      </c>
      <c r="D66" s="11" t="s">
        <v>685</v>
      </c>
      <c r="E66" s="11" t="s">
        <v>137</v>
      </c>
      <c r="F66" s="11">
        <v>38.551630000000003</v>
      </c>
      <c r="G66" s="11">
        <v>-82.778199999999998</v>
      </c>
      <c r="H66" s="12">
        <v>110000759723</v>
      </c>
      <c r="I66" s="11">
        <v>4952</v>
      </c>
      <c r="J66" s="11" t="s">
        <v>308</v>
      </c>
      <c r="K66" s="11">
        <v>339999</v>
      </c>
      <c r="L66" s="11" t="s">
        <v>309</v>
      </c>
      <c r="M66" s="11" t="s">
        <v>275</v>
      </c>
      <c r="N66" s="11" t="s">
        <v>276</v>
      </c>
      <c r="O66" s="11" t="s">
        <v>1716</v>
      </c>
      <c r="P66" s="11" t="s">
        <v>1717</v>
      </c>
      <c r="Q66" s="11">
        <v>365</v>
      </c>
      <c r="R66" s="11">
        <v>1.3815249999999999</v>
      </c>
      <c r="S66" s="11">
        <f t="shared" si="2"/>
        <v>3.7849999999999997E-3</v>
      </c>
      <c r="T66" s="11">
        <f t="shared" si="3"/>
        <v>6.5786904761904755E-2</v>
      </c>
      <c r="U66" s="11" t="s">
        <v>686</v>
      </c>
      <c r="V66" s="11" t="s">
        <v>687</v>
      </c>
      <c r="W66" s="11">
        <v>50901030105</v>
      </c>
      <c r="AA66" s="11">
        <v>2023</v>
      </c>
      <c r="AB66" s="13" t="s">
        <v>688</v>
      </c>
      <c r="AC66" s="11" t="s">
        <v>149</v>
      </c>
      <c r="AD66" s="11">
        <v>1.1000000000000001</v>
      </c>
      <c r="AE66" s="11">
        <v>0.34699999999999998</v>
      </c>
      <c r="AF66" s="11">
        <v>0.31974999999999998</v>
      </c>
      <c r="AG66" s="11" t="s">
        <v>79</v>
      </c>
      <c r="AH66" s="11">
        <v>0.34699999999999998</v>
      </c>
      <c r="AI66" s="11">
        <v>0.53688880999999999</v>
      </c>
      <c r="AJ66" s="11">
        <v>465222</v>
      </c>
      <c r="AK66" s="11" t="s">
        <v>689</v>
      </c>
      <c r="AL66" s="11">
        <v>2</v>
      </c>
      <c r="AM66" s="11">
        <v>4.9960000000000004</v>
      </c>
      <c r="AN66" s="11">
        <v>17.547000000000001</v>
      </c>
      <c r="AO66" s="11">
        <v>34.847000000000001</v>
      </c>
      <c r="AP66" s="11">
        <v>14.215999999999999</v>
      </c>
      <c r="AQ66" s="11">
        <v>7.3090000000000002</v>
      </c>
      <c r="AR66" s="11">
        <v>5.5350000000000001</v>
      </c>
      <c r="AS66" s="11">
        <v>3.5379999999999998</v>
      </c>
      <c r="AT66" s="11">
        <v>2.4380000000000002</v>
      </c>
      <c r="AU66" s="11">
        <v>1.742</v>
      </c>
      <c r="AV66" s="11">
        <v>1.583</v>
      </c>
      <c r="AW66" s="11">
        <v>1.7909999999999999</v>
      </c>
      <c r="AX66" s="11">
        <v>1.948</v>
      </c>
      <c r="AY66" s="11">
        <v>7.6260000000000003</v>
      </c>
      <c r="AZ66" s="11" t="s">
        <v>46</v>
      </c>
      <c r="BA66" s="11">
        <v>1.583</v>
      </c>
      <c r="BB66" s="11">
        <v>3.8704156479999998</v>
      </c>
      <c r="BC66" s="11">
        <v>2.1629161539999999</v>
      </c>
      <c r="BD66" s="11">
        <v>12.21515892</v>
      </c>
      <c r="BE66" s="11">
        <v>5.8390554540000004</v>
      </c>
      <c r="BF66" s="11">
        <v>1.312686577</v>
      </c>
      <c r="BG66" s="11">
        <v>3.8704156479999998</v>
      </c>
      <c r="BH66" s="11" t="s">
        <v>97</v>
      </c>
      <c r="BI66" s="11">
        <v>5.8390554540000004</v>
      </c>
      <c r="BJ66" s="11" t="s">
        <v>98</v>
      </c>
      <c r="BK66" s="11">
        <v>2.1629161539999999</v>
      </c>
      <c r="BL66" s="11" t="s">
        <v>99</v>
      </c>
    </row>
    <row r="67" spans="1:65" x14ac:dyDescent="0.25">
      <c r="A67" s="11">
        <v>2021</v>
      </c>
      <c r="B67" s="11" t="s">
        <v>690</v>
      </c>
      <c r="C67" s="11" t="s">
        <v>547</v>
      </c>
      <c r="D67" s="11" t="s">
        <v>548</v>
      </c>
      <c r="E67" s="11" t="s">
        <v>137</v>
      </c>
      <c r="F67" s="11">
        <v>38.267437999999999</v>
      </c>
      <c r="G67" s="11">
        <v>-84.527996000000002</v>
      </c>
      <c r="H67" s="12">
        <v>110000759741</v>
      </c>
      <c r="I67" s="11">
        <v>4952</v>
      </c>
      <c r="J67" s="11" t="s">
        <v>308</v>
      </c>
      <c r="K67" s="11">
        <v>339999</v>
      </c>
      <c r="L67" s="11" t="s">
        <v>309</v>
      </c>
      <c r="M67" s="11" t="s">
        <v>275</v>
      </c>
      <c r="N67" s="11" t="s">
        <v>276</v>
      </c>
      <c r="O67" s="11" t="s">
        <v>1716</v>
      </c>
      <c r="P67" s="11" t="s">
        <v>1717</v>
      </c>
      <c r="Q67" s="11">
        <v>365</v>
      </c>
      <c r="R67" s="11">
        <v>4.5728477500000002</v>
      </c>
      <c r="S67" s="11">
        <f t="shared" si="2"/>
        <v>1.2528350000000001E-2</v>
      </c>
      <c r="T67" s="11">
        <f t="shared" si="3"/>
        <v>0.21775465476190478</v>
      </c>
      <c r="U67" s="11" t="s">
        <v>691</v>
      </c>
      <c r="V67" s="11" t="s">
        <v>692</v>
      </c>
      <c r="W67" s="11">
        <v>51002050803</v>
      </c>
      <c r="AA67" s="11">
        <v>2023</v>
      </c>
      <c r="AB67" s="13" t="s">
        <v>693</v>
      </c>
      <c r="AC67" s="11" t="s">
        <v>694</v>
      </c>
      <c r="AD67" s="11">
        <v>3</v>
      </c>
      <c r="AE67" s="11">
        <v>1.36</v>
      </c>
      <c r="AF67" s="11">
        <v>1.4414166669999999</v>
      </c>
      <c r="AG67" s="11" t="s">
        <v>79</v>
      </c>
      <c r="AH67" s="11">
        <v>1.36</v>
      </c>
      <c r="AI67" s="11">
        <v>2.1042328000000001</v>
      </c>
      <c r="AJ67" s="11">
        <v>1825088</v>
      </c>
      <c r="AK67" s="11" t="s">
        <v>695</v>
      </c>
      <c r="AL67" s="11">
        <v>1</v>
      </c>
      <c r="AM67" s="11">
        <v>2.7490000000000001</v>
      </c>
      <c r="AN67" s="11">
        <v>10.013</v>
      </c>
      <c r="AO67" s="11">
        <v>21.16</v>
      </c>
      <c r="AP67" s="11">
        <v>7.915</v>
      </c>
      <c r="AQ67" s="11">
        <v>4.1900000000000004</v>
      </c>
      <c r="AR67" s="11">
        <v>3.2090000000000001</v>
      </c>
      <c r="AS67" s="11">
        <v>2.0230000000000001</v>
      </c>
      <c r="AT67" s="11">
        <v>1.353</v>
      </c>
      <c r="AU67" s="11">
        <v>0.89800000000000002</v>
      </c>
      <c r="AV67" s="11">
        <v>0.96899999999999997</v>
      </c>
      <c r="AW67" s="11">
        <v>1.1359999999999999</v>
      </c>
      <c r="AX67" s="11">
        <v>1.0129999999999999</v>
      </c>
      <c r="AY67" s="11">
        <v>4.2720000000000002</v>
      </c>
      <c r="AZ67" s="11" t="s">
        <v>45</v>
      </c>
      <c r="BA67" s="11">
        <v>0.89800000000000002</v>
      </c>
      <c r="BB67" s="11">
        <v>2.1955990220000001</v>
      </c>
      <c r="BC67" s="11">
        <v>1.2027315540000001</v>
      </c>
      <c r="BD67" s="11">
        <v>6.7212713940000004</v>
      </c>
      <c r="BE67" s="11">
        <v>3.1837214390000002</v>
      </c>
      <c r="BF67" s="11">
        <v>5.1448234719999997</v>
      </c>
      <c r="BG67" s="11">
        <v>5.1448234719999997</v>
      </c>
      <c r="BH67" s="11" t="s">
        <v>109</v>
      </c>
      <c r="BI67" s="11">
        <v>5.1448234719999997</v>
      </c>
      <c r="BJ67" s="11" t="s">
        <v>109</v>
      </c>
      <c r="BK67" s="11">
        <v>5.1448234719999997</v>
      </c>
      <c r="BL67" s="11" t="s">
        <v>109</v>
      </c>
    </row>
    <row r="68" spans="1:65" x14ac:dyDescent="0.25">
      <c r="A68" s="11">
        <v>2019</v>
      </c>
      <c r="B68" s="11" t="s">
        <v>696</v>
      </c>
      <c r="C68" s="11" t="s">
        <v>697</v>
      </c>
      <c r="D68" s="11" t="s">
        <v>478</v>
      </c>
      <c r="E68" s="11" t="s">
        <v>137</v>
      </c>
      <c r="F68" s="11">
        <v>38.686529999999998</v>
      </c>
      <c r="G68" s="11">
        <v>-83.788679999999999</v>
      </c>
      <c r="H68" s="12">
        <v>110000761104</v>
      </c>
      <c r="I68" s="11">
        <v>4952</v>
      </c>
      <c r="J68" s="11" t="s">
        <v>308</v>
      </c>
      <c r="K68" s="11">
        <v>339999</v>
      </c>
      <c r="L68" s="11" t="s">
        <v>309</v>
      </c>
      <c r="M68" s="11" t="s">
        <v>275</v>
      </c>
      <c r="N68" s="11" t="s">
        <v>276</v>
      </c>
      <c r="O68" s="11" t="s">
        <v>1716</v>
      </c>
      <c r="P68" s="11" t="s">
        <v>1717</v>
      </c>
      <c r="Q68" s="11">
        <v>365</v>
      </c>
      <c r="R68" s="11">
        <v>0.46971849999999998</v>
      </c>
      <c r="S68" s="11">
        <f t="shared" si="2"/>
        <v>1.2868999999999999E-3</v>
      </c>
      <c r="T68" s="11">
        <f t="shared" si="3"/>
        <v>2.2367547619047617E-2</v>
      </c>
      <c r="U68" s="11" t="s">
        <v>698</v>
      </c>
      <c r="V68" s="11" t="s">
        <v>699</v>
      </c>
      <c r="W68" s="11">
        <v>50902010605</v>
      </c>
      <c r="AA68" s="11">
        <v>2023</v>
      </c>
      <c r="AB68" s="13" t="s">
        <v>700</v>
      </c>
      <c r="AC68" s="11" t="s">
        <v>149</v>
      </c>
      <c r="AD68" s="11">
        <v>3.4</v>
      </c>
      <c r="AE68" s="11">
        <v>1.345</v>
      </c>
      <c r="AF68" s="11">
        <v>1.4725666669999999</v>
      </c>
      <c r="AG68" s="11" t="s">
        <v>79</v>
      </c>
      <c r="AH68" s="11">
        <v>1.345</v>
      </c>
      <c r="AI68" s="11">
        <v>2.0810243499999999</v>
      </c>
      <c r="AJ68" s="11">
        <v>1920590</v>
      </c>
      <c r="AK68" s="11" t="s">
        <v>80</v>
      </c>
      <c r="AL68" s="11">
        <v>1</v>
      </c>
      <c r="AM68" s="11">
        <v>0.95099999999999996</v>
      </c>
      <c r="AN68" s="11">
        <v>3.2490000000000001</v>
      </c>
      <c r="AO68" s="11">
        <v>9.0370000000000008</v>
      </c>
      <c r="AP68" s="11">
        <v>2.7080000000000002</v>
      </c>
      <c r="AQ68" s="11">
        <v>1.4710000000000001</v>
      </c>
      <c r="AR68" s="11">
        <v>1.2230000000000001</v>
      </c>
      <c r="AS68" s="11">
        <v>0.77300000000000002</v>
      </c>
      <c r="AT68" s="11">
        <v>0.50700000000000001</v>
      </c>
      <c r="AU68" s="11">
        <v>0.32400000000000001</v>
      </c>
      <c r="AV68" s="11">
        <v>0.39400000000000002</v>
      </c>
      <c r="AW68" s="11">
        <v>0.42799999999999999</v>
      </c>
      <c r="AX68" s="11">
        <v>0.67700000000000005</v>
      </c>
      <c r="AY68" s="11">
        <v>1.498</v>
      </c>
      <c r="AZ68" s="11" t="s">
        <v>45</v>
      </c>
      <c r="BA68" s="11">
        <v>0.32400000000000001</v>
      </c>
      <c r="BB68" s="11">
        <v>0.792176039</v>
      </c>
      <c r="BC68" s="11">
        <v>0.41865206300000002</v>
      </c>
      <c r="BD68" s="11">
        <v>2.3251833739999999</v>
      </c>
      <c r="BE68" s="11">
        <v>1.0762041330000001</v>
      </c>
      <c r="BF68" s="11">
        <v>5.0880790950000003</v>
      </c>
      <c r="BG68" s="11">
        <v>5.0880790950000003</v>
      </c>
      <c r="BH68" s="11" t="s">
        <v>109</v>
      </c>
      <c r="BI68" s="11">
        <v>5.0880790950000003</v>
      </c>
      <c r="BJ68" s="11" t="s">
        <v>109</v>
      </c>
      <c r="BK68" s="11">
        <v>5.0880790950000003</v>
      </c>
      <c r="BL68" s="11" t="s">
        <v>109</v>
      </c>
    </row>
    <row r="69" spans="1:65" x14ac:dyDescent="0.25">
      <c r="A69" s="11">
        <v>2022</v>
      </c>
      <c r="B69" s="11" t="s">
        <v>701</v>
      </c>
      <c r="C69" s="11" t="s">
        <v>702</v>
      </c>
      <c r="D69" s="11" t="s">
        <v>702</v>
      </c>
      <c r="E69" s="11" t="s">
        <v>411</v>
      </c>
      <c r="F69" s="11">
        <v>30.27083</v>
      </c>
      <c r="G69" s="11">
        <v>-92.037279999999996</v>
      </c>
      <c r="H69" s="12">
        <v>110000846602</v>
      </c>
      <c r="I69" s="11">
        <v>2821</v>
      </c>
      <c r="J69" s="11" t="s">
        <v>86</v>
      </c>
      <c r="K69" s="11">
        <v>323120</v>
      </c>
      <c r="L69" s="11" t="s">
        <v>87</v>
      </c>
      <c r="M69" s="11" t="s">
        <v>88</v>
      </c>
      <c r="N69" s="11" t="s">
        <v>89</v>
      </c>
      <c r="O69" s="11" t="s">
        <v>703</v>
      </c>
      <c r="P69" s="11" t="s">
        <v>704</v>
      </c>
      <c r="Q69" s="11">
        <v>260</v>
      </c>
      <c r="R69" s="11">
        <v>9.5877840000000002E-3</v>
      </c>
      <c r="S69" s="11">
        <f t="shared" si="2"/>
        <v>3.687609230769231E-5</v>
      </c>
      <c r="T69" s="11">
        <f t="shared" si="3"/>
        <v>4.5656114285714286E-4</v>
      </c>
      <c r="U69" s="11" t="s">
        <v>705</v>
      </c>
      <c r="V69" s="11" t="s">
        <v>706</v>
      </c>
      <c r="W69" s="11">
        <v>80801030105</v>
      </c>
      <c r="AA69" s="11">
        <v>2023</v>
      </c>
      <c r="AB69" s="13" t="s">
        <v>707</v>
      </c>
      <c r="AC69" s="11" t="s">
        <v>708</v>
      </c>
      <c r="AD69" s="11" t="s">
        <v>80</v>
      </c>
      <c r="AE69" s="11">
        <v>0.5</v>
      </c>
      <c r="AF69" s="11">
        <v>5.1233876999999997E-2</v>
      </c>
      <c r="AG69" s="11" t="s">
        <v>79</v>
      </c>
      <c r="AH69" s="11">
        <v>0.5</v>
      </c>
      <c r="AI69" s="11">
        <v>0.77361500000000005</v>
      </c>
      <c r="AJ69" s="11">
        <v>21898555</v>
      </c>
      <c r="AK69" s="11" t="s">
        <v>709</v>
      </c>
      <c r="AL69" s="11">
        <v>1</v>
      </c>
      <c r="AM69" s="11">
        <v>1.5469999999999999</v>
      </c>
      <c r="AN69" s="11">
        <v>2.6440000000000001</v>
      </c>
      <c r="AO69" s="11">
        <v>2.3959999999999999</v>
      </c>
      <c r="AP69" s="11">
        <v>1.962</v>
      </c>
      <c r="AQ69" s="11">
        <v>1.956</v>
      </c>
      <c r="AR69" s="11">
        <v>1.3440000000000001</v>
      </c>
      <c r="AS69" s="11">
        <v>0.79</v>
      </c>
      <c r="AT69" s="11">
        <v>0.27200000000000002</v>
      </c>
      <c r="AU69" s="11">
        <v>0.22800000000000001</v>
      </c>
      <c r="AV69" s="11">
        <v>0.41499999999999998</v>
      </c>
      <c r="AW69" s="11">
        <v>2.1269999999999998</v>
      </c>
      <c r="AX69" s="11">
        <v>6.57</v>
      </c>
      <c r="AY69" s="11">
        <v>2.4500000000000002</v>
      </c>
      <c r="AZ69" s="11" t="s">
        <v>45</v>
      </c>
      <c r="BA69" s="11">
        <v>0.22800000000000001</v>
      </c>
      <c r="BB69" s="11">
        <v>0.55745721299999995</v>
      </c>
      <c r="BC69" s="11">
        <v>0.29098539699999998</v>
      </c>
      <c r="BD69" s="11">
        <v>3.782396088</v>
      </c>
      <c r="BE69" s="11">
        <v>1.108250926</v>
      </c>
      <c r="BF69" s="11">
        <v>1.891479218</v>
      </c>
      <c r="BG69" s="11">
        <v>1.891479218</v>
      </c>
      <c r="BH69" s="11" t="s">
        <v>109</v>
      </c>
      <c r="BI69" s="11">
        <v>1.891479218</v>
      </c>
      <c r="BJ69" s="11" t="s">
        <v>109</v>
      </c>
      <c r="BK69" s="11">
        <v>1.891479218</v>
      </c>
      <c r="BL69" s="11" t="s">
        <v>109</v>
      </c>
    </row>
    <row r="70" spans="1:65" x14ac:dyDescent="0.25">
      <c r="A70" s="11">
        <v>2021</v>
      </c>
      <c r="B70" s="11" t="s">
        <v>710</v>
      </c>
      <c r="C70" s="11" t="s">
        <v>711</v>
      </c>
      <c r="D70" s="11" t="s">
        <v>712</v>
      </c>
      <c r="E70" s="11" t="s">
        <v>713</v>
      </c>
      <c r="F70" s="11">
        <v>34.047217000000003</v>
      </c>
      <c r="G70" s="11">
        <v>-81.151325999999997</v>
      </c>
      <c r="H70" s="12">
        <v>110000854246</v>
      </c>
      <c r="I70" s="11">
        <v>2824</v>
      </c>
      <c r="J70" s="11" t="s">
        <v>86</v>
      </c>
      <c r="K70" s="11">
        <v>323120</v>
      </c>
      <c r="L70" s="11" t="s">
        <v>87</v>
      </c>
      <c r="M70" s="11" t="s">
        <v>88</v>
      </c>
      <c r="N70" s="11" t="s">
        <v>89</v>
      </c>
      <c r="O70" s="11" t="s">
        <v>72</v>
      </c>
      <c r="P70" s="11" t="s">
        <v>714</v>
      </c>
      <c r="Q70" s="11">
        <v>350</v>
      </c>
      <c r="R70" s="11">
        <v>0.33141999999999999</v>
      </c>
      <c r="S70" s="11">
        <f t="shared" si="2"/>
        <v>9.4691428571428565E-4</v>
      </c>
      <c r="T70" s="11">
        <f t="shared" si="3"/>
        <v>1.5781904761904761E-2</v>
      </c>
      <c r="U70" s="11" t="s">
        <v>715</v>
      </c>
      <c r="V70" s="11" t="s">
        <v>716</v>
      </c>
      <c r="W70" s="11">
        <v>30501091403</v>
      </c>
      <c r="AA70" s="11">
        <v>2023</v>
      </c>
      <c r="AB70" s="13" t="s">
        <v>717</v>
      </c>
      <c r="AC70" s="11" t="s">
        <v>718</v>
      </c>
      <c r="AD70" s="11" t="s">
        <v>80</v>
      </c>
      <c r="AE70" s="11" t="s">
        <v>80</v>
      </c>
      <c r="AF70" s="11">
        <v>7.1344444439999997</v>
      </c>
      <c r="AG70" s="11" t="s">
        <v>79</v>
      </c>
      <c r="AH70" s="11">
        <v>7.1344444439999997</v>
      </c>
      <c r="AI70" s="11">
        <v>11.03862648</v>
      </c>
      <c r="AJ70" s="11">
        <v>9869612</v>
      </c>
      <c r="AK70" s="11" t="s">
        <v>719</v>
      </c>
      <c r="AL70" s="11">
        <v>1</v>
      </c>
      <c r="AM70" s="11">
        <v>7.6769999999999996</v>
      </c>
      <c r="AN70" s="11">
        <v>12.88</v>
      </c>
      <c r="AO70" s="11">
        <v>15.045</v>
      </c>
      <c r="AP70" s="11">
        <v>16.821000000000002</v>
      </c>
      <c r="AQ70" s="11">
        <v>9.4320000000000004</v>
      </c>
      <c r="AR70" s="11">
        <v>5.7370000000000001</v>
      </c>
      <c r="AS70" s="11">
        <v>4.8609999999999998</v>
      </c>
      <c r="AT70" s="11">
        <v>4.3310000000000004</v>
      </c>
      <c r="AU70" s="11">
        <v>4.4950000000000001</v>
      </c>
      <c r="AV70" s="11">
        <v>5.9640000000000004</v>
      </c>
      <c r="AW70" s="11">
        <v>6.6189999999999998</v>
      </c>
      <c r="AX70" s="11">
        <v>3.93</v>
      </c>
      <c r="AY70" s="11">
        <v>5.3179999999999996</v>
      </c>
      <c r="AZ70" s="11" t="s">
        <v>48</v>
      </c>
      <c r="BA70" s="11">
        <v>3.93</v>
      </c>
      <c r="BB70" s="11">
        <v>9.6088019560000006</v>
      </c>
      <c r="BC70" s="11">
        <v>5.5443700570000001</v>
      </c>
      <c r="BD70" s="11">
        <v>18.770171149999999</v>
      </c>
      <c r="BE70" s="11">
        <v>12.02968632</v>
      </c>
      <c r="BF70" s="11">
        <v>26.989306790000001</v>
      </c>
      <c r="BG70" s="11">
        <v>26.989306790000001</v>
      </c>
      <c r="BH70" s="11" t="s">
        <v>109</v>
      </c>
      <c r="BI70" s="11">
        <v>26.989306790000001</v>
      </c>
      <c r="BJ70" s="11" t="s">
        <v>109</v>
      </c>
      <c r="BK70" s="11">
        <v>26.989306790000001</v>
      </c>
      <c r="BL70" s="11" t="s">
        <v>109</v>
      </c>
    </row>
    <row r="71" spans="1:65" x14ac:dyDescent="0.25">
      <c r="A71" s="11">
        <v>2020</v>
      </c>
      <c r="B71" s="11" t="s">
        <v>720</v>
      </c>
      <c r="C71" s="11" t="s">
        <v>721</v>
      </c>
      <c r="D71" s="11" t="s">
        <v>722</v>
      </c>
      <c r="E71" s="11" t="s">
        <v>411</v>
      </c>
      <c r="F71" s="11">
        <v>30.233011999999999</v>
      </c>
      <c r="G71" s="11">
        <v>-91.022057000000004</v>
      </c>
      <c r="H71" s="12">
        <v>110000911309</v>
      </c>
      <c r="I71" s="11">
        <v>4789</v>
      </c>
      <c r="J71" s="11" t="s">
        <v>308</v>
      </c>
      <c r="K71" s="11">
        <v>339999</v>
      </c>
      <c r="L71" s="11" t="s">
        <v>309</v>
      </c>
      <c r="M71" s="11" t="s">
        <v>275</v>
      </c>
      <c r="N71" s="11" t="s">
        <v>276</v>
      </c>
      <c r="O71" s="11" t="s">
        <v>723</v>
      </c>
      <c r="P71" s="11" t="s">
        <v>724</v>
      </c>
      <c r="Q71" s="11">
        <v>250</v>
      </c>
      <c r="R71" s="11">
        <v>2.3930663000000001E-2</v>
      </c>
      <c r="S71" s="11">
        <f t="shared" si="2"/>
        <v>9.5722652E-5</v>
      </c>
      <c r="T71" s="11">
        <f t="shared" si="3"/>
        <v>1.139555380952381E-3</v>
      </c>
      <c r="U71" s="11" t="s">
        <v>725</v>
      </c>
      <c r="V71" s="11" t="s">
        <v>726</v>
      </c>
      <c r="W71" s="11">
        <v>80702040103</v>
      </c>
      <c r="AA71" s="11">
        <v>2023</v>
      </c>
      <c r="AB71" s="13" t="s">
        <v>727</v>
      </c>
      <c r="AC71" s="11" t="s">
        <v>544</v>
      </c>
      <c r="AD71" s="11" t="s">
        <v>80</v>
      </c>
      <c r="AE71" s="11">
        <v>0.5</v>
      </c>
      <c r="AF71" s="11">
        <v>1.183583E-3</v>
      </c>
      <c r="AG71" s="11" t="s">
        <v>79</v>
      </c>
      <c r="AH71" s="11">
        <v>0.5</v>
      </c>
      <c r="AI71" s="11">
        <v>0.77361500000000005</v>
      </c>
      <c r="AJ71" s="11">
        <v>15209315</v>
      </c>
      <c r="AK71" s="11" t="s">
        <v>545</v>
      </c>
      <c r="AL71" s="11">
        <v>2</v>
      </c>
      <c r="AM71" s="11">
        <v>5.8940000000000001</v>
      </c>
      <c r="AN71" s="11">
        <v>9.44</v>
      </c>
      <c r="AO71" s="11">
        <v>9.7159999999999993</v>
      </c>
      <c r="AP71" s="11">
        <v>8.4499999999999993</v>
      </c>
      <c r="AQ71" s="11">
        <v>8.8629999999999995</v>
      </c>
      <c r="AR71" s="11">
        <v>5.0789999999999997</v>
      </c>
      <c r="AS71" s="11">
        <v>3.1280000000000001</v>
      </c>
      <c r="AT71" s="11">
        <v>1.304</v>
      </c>
      <c r="AU71" s="11">
        <v>1.254</v>
      </c>
      <c r="AV71" s="11">
        <v>1.8240000000000001</v>
      </c>
      <c r="AW71" s="11">
        <v>5.2240000000000002</v>
      </c>
      <c r="AX71" s="11">
        <v>16.640999999999998</v>
      </c>
      <c r="AY71" s="11">
        <v>8.3119999999999994</v>
      </c>
      <c r="AZ71" s="11" t="s">
        <v>45</v>
      </c>
      <c r="BA71" s="11">
        <v>1.254</v>
      </c>
      <c r="BB71" s="11">
        <v>3.0660146699999999</v>
      </c>
      <c r="BC71" s="11">
        <v>1.699396232</v>
      </c>
      <c r="BD71" s="11">
        <v>14.410757950000001</v>
      </c>
      <c r="BE71" s="11">
        <v>5.5268658630000003</v>
      </c>
      <c r="BF71" s="11">
        <v>1.891479218</v>
      </c>
      <c r="BG71" s="11">
        <v>3.0660146699999999</v>
      </c>
      <c r="BH71" s="11" t="s">
        <v>97</v>
      </c>
      <c r="BI71" s="11">
        <v>5.5268658630000003</v>
      </c>
      <c r="BJ71" s="11" t="s">
        <v>98</v>
      </c>
      <c r="BK71" s="11">
        <v>1.891479218</v>
      </c>
      <c r="BL71" s="11" t="s">
        <v>109</v>
      </c>
    </row>
    <row r="72" spans="1:65" x14ac:dyDescent="0.25">
      <c r="A72" s="11">
        <v>2022</v>
      </c>
      <c r="B72" s="11" t="s">
        <v>728</v>
      </c>
      <c r="C72" s="11" t="s">
        <v>729</v>
      </c>
      <c r="D72" s="11" t="s">
        <v>730</v>
      </c>
      <c r="E72" s="11" t="s">
        <v>713</v>
      </c>
      <c r="F72" s="11">
        <v>35.118552999999999</v>
      </c>
      <c r="G72" s="11">
        <v>-81.559533000000002</v>
      </c>
      <c r="H72" s="12">
        <v>110000915984</v>
      </c>
      <c r="I72" s="11">
        <v>2261</v>
      </c>
      <c r="J72" s="11" t="s">
        <v>731</v>
      </c>
      <c r="K72" s="11">
        <v>313310</v>
      </c>
      <c r="L72" s="11" t="s">
        <v>732</v>
      </c>
      <c r="M72" s="11" t="s">
        <v>733</v>
      </c>
      <c r="N72" s="11" t="s">
        <v>734</v>
      </c>
      <c r="O72" s="11" t="s">
        <v>72</v>
      </c>
      <c r="P72" s="11" t="s">
        <v>735</v>
      </c>
      <c r="Q72" s="11">
        <v>350</v>
      </c>
      <c r="R72" s="11">
        <v>9.7768899999999999</v>
      </c>
      <c r="S72" s="11">
        <f t="shared" si="2"/>
        <v>2.7933971428571427E-2</v>
      </c>
      <c r="T72" s="11">
        <f t="shared" si="3"/>
        <v>0.46556619047619047</v>
      </c>
      <c r="U72" s="11" t="s">
        <v>736</v>
      </c>
      <c r="V72" s="11" t="s">
        <v>737</v>
      </c>
      <c r="W72" s="11">
        <v>30501050805</v>
      </c>
      <c r="AA72" s="11">
        <v>2023</v>
      </c>
      <c r="AB72" s="13" t="s">
        <v>738</v>
      </c>
      <c r="AC72" s="11" t="s">
        <v>739</v>
      </c>
      <c r="AD72" s="11" t="s">
        <v>80</v>
      </c>
      <c r="AE72" s="11" t="s">
        <v>80</v>
      </c>
      <c r="AF72" s="11">
        <v>0.38647222199999998</v>
      </c>
      <c r="AG72" s="11" t="s">
        <v>79</v>
      </c>
      <c r="AH72" s="11">
        <v>0.38647222199999998</v>
      </c>
      <c r="AI72" s="11">
        <v>0.59796141599999997</v>
      </c>
      <c r="AJ72" s="11">
        <v>12034939</v>
      </c>
      <c r="AK72" s="11" t="s">
        <v>740</v>
      </c>
      <c r="AL72" s="11">
        <v>4</v>
      </c>
      <c r="AM72" s="11">
        <v>222.6</v>
      </c>
      <c r="AN72" s="11">
        <v>340.16699999999997</v>
      </c>
      <c r="AO72" s="11">
        <v>379.16800000000001</v>
      </c>
      <c r="AP72" s="11">
        <v>413.255</v>
      </c>
      <c r="AQ72" s="11">
        <v>290.81299999999999</v>
      </c>
      <c r="AR72" s="11">
        <v>200.25800000000001</v>
      </c>
      <c r="AS72" s="11">
        <v>153.881</v>
      </c>
      <c r="AT72" s="11">
        <v>116.05800000000001</v>
      </c>
      <c r="AU72" s="11">
        <v>125.21</v>
      </c>
      <c r="AV72" s="11">
        <v>108.765</v>
      </c>
      <c r="AW72" s="11">
        <v>98.917000000000002</v>
      </c>
      <c r="AX72" s="11">
        <v>178.47900000000001</v>
      </c>
      <c r="AY72" s="11">
        <v>241.32300000000001</v>
      </c>
      <c r="AZ72" s="11" t="s">
        <v>47</v>
      </c>
      <c r="BA72" s="11">
        <v>98.917000000000002</v>
      </c>
      <c r="BB72" s="11">
        <v>241.85085570000001</v>
      </c>
      <c r="BC72" s="11">
        <v>156.3297073</v>
      </c>
      <c r="BD72" s="11">
        <v>544.25427869999999</v>
      </c>
      <c r="BE72" s="11">
        <v>373.63074130000001</v>
      </c>
      <c r="BF72" s="11">
        <v>1.4620083530000001</v>
      </c>
      <c r="BG72" s="11">
        <v>241.85085570000001</v>
      </c>
      <c r="BH72" s="11" t="s">
        <v>97</v>
      </c>
      <c r="BI72" s="11">
        <v>373.63074130000001</v>
      </c>
      <c r="BJ72" s="11" t="s">
        <v>98</v>
      </c>
      <c r="BK72" s="11">
        <v>156.3297073</v>
      </c>
      <c r="BL72" s="11" t="s">
        <v>99</v>
      </c>
    </row>
    <row r="73" spans="1:65" x14ac:dyDescent="0.25">
      <c r="A73" s="11">
        <v>2021</v>
      </c>
      <c r="B73" s="11" t="s">
        <v>741</v>
      </c>
      <c r="C73" s="11" t="s">
        <v>742</v>
      </c>
      <c r="D73" s="11" t="s">
        <v>743</v>
      </c>
      <c r="E73" s="11" t="s">
        <v>103</v>
      </c>
      <c r="F73" s="11">
        <v>40.700989999999997</v>
      </c>
      <c r="G73" s="11">
        <v>-75.214780000000005</v>
      </c>
      <c r="H73" s="12">
        <v>110001075345</v>
      </c>
      <c r="I73" s="11">
        <v>4953</v>
      </c>
      <c r="J73" s="11" t="s">
        <v>308</v>
      </c>
      <c r="K73" s="11">
        <v>339999</v>
      </c>
      <c r="L73" s="11" t="s">
        <v>309</v>
      </c>
      <c r="M73" s="11" t="s">
        <v>275</v>
      </c>
      <c r="N73" s="11" t="s">
        <v>276</v>
      </c>
      <c r="O73" s="11" t="s">
        <v>1713</v>
      </c>
      <c r="P73" s="11" t="s">
        <v>744</v>
      </c>
      <c r="Q73" s="11">
        <v>250</v>
      </c>
      <c r="R73" s="11">
        <v>6.8386622999999994E-2</v>
      </c>
      <c r="S73" s="11">
        <f t="shared" si="2"/>
        <v>2.7354649199999999E-4</v>
      </c>
      <c r="T73" s="11">
        <f t="shared" si="3"/>
        <v>3.2565058571428569E-3</v>
      </c>
      <c r="U73" s="11" t="s">
        <v>745</v>
      </c>
      <c r="V73" s="11" t="s">
        <v>746</v>
      </c>
      <c r="W73" s="11">
        <v>20401050303</v>
      </c>
      <c r="AA73" s="11">
        <v>2023</v>
      </c>
      <c r="AB73" s="13" t="s">
        <v>747</v>
      </c>
      <c r="AC73" s="11" t="s">
        <v>748</v>
      </c>
      <c r="AD73" s="11">
        <v>0.09</v>
      </c>
      <c r="AE73" s="11" t="s">
        <v>80</v>
      </c>
      <c r="AF73" s="11">
        <v>9.4666666999999996E-2</v>
      </c>
      <c r="AG73" s="11" t="s">
        <v>79</v>
      </c>
      <c r="AH73" s="11">
        <v>9.4666666999999996E-2</v>
      </c>
      <c r="AI73" s="11">
        <v>0.14647110699999999</v>
      </c>
      <c r="AJ73" s="11">
        <v>4188263</v>
      </c>
      <c r="AK73" s="11" t="s">
        <v>749</v>
      </c>
      <c r="AL73" s="11">
        <v>5</v>
      </c>
      <c r="AM73" s="11">
        <v>2798.83</v>
      </c>
      <c r="AN73" s="11">
        <v>3521.6309999999999</v>
      </c>
      <c r="AO73" s="11">
        <v>3607.1840000000002</v>
      </c>
      <c r="AP73" s="11">
        <v>4434.5249999999996</v>
      </c>
      <c r="AQ73" s="11">
        <v>4028.498</v>
      </c>
      <c r="AR73" s="11">
        <v>3381.6060000000002</v>
      </c>
      <c r="AS73" s="11">
        <v>2544.0610000000001</v>
      </c>
      <c r="AT73" s="11">
        <v>1973.171</v>
      </c>
      <c r="AU73" s="11">
        <v>1452.5340000000001</v>
      </c>
      <c r="AV73" s="11">
        <v>1801.817</v>
      </c>
      <c r="AW73" s="11">
        <v>2142.1759999999999</v>
      </c>
      <c r="AX73" s="11">
        <v>2642.8490000000002</v>
      </c>
      <c r="AY73" s="11">
        <v>3537.4360000000001</v>
      </c>
      <c r="AZ73" s="11" t="s">
        <v>45</v>
      </c>
      <c r="BA73" s="11">
        <v>1452.5340000000001</v>
      </c>
      <c r="BB73" s="11">
        <v>3551.4278730000001</v>
      </c>
      <c r="BC73" s="11">
        <v>2523.3075909999998</v>
      </c>
      <c r="BD73" s="11">
        <v>6843.1051340000004</v>
      </c>
      <c r="BE73" s="11">
        <v>5744.5991029999996</v>
      </c>
      <c r="BF73" s="11">
        <v>0.35812006499999999</v>
      </c>
      <c r="BG73" s="11">
        <v>3551.4278730000001</v>
      </c>
      <c r="BH73" s="11" t="s">
        <v>97</v>
      </c>
      <c r="BI73" s="11">
        <v>5744.5991029999996</v>
      </c>
      <c r="BJ73" s="11" t="s">
        <v>98</v>
      </c>
      <c r="BK73" s="11">
        <v>2523.3075909999998</v>
      </c>
      <c r="BL73" s="11" t="s">
        <v>99</v>
      </c>
    </row>
    <row r="74" spans="1:65" x14ac:dyDescent="0.25">
      <c r="A74" s="11">
        <v>2021</v>
      </c>
      <c r="B74" s="11" t="s">
        <v>750</v>
      </c>
      <c r="C74" s="11" t="s">
        <v>751</v>
      </c>
      <c r="D74" s="11" t="s">
        <v>752</v>
      </c>
      <c r="E74" s="11" t="s">
        <v>256</v>
      </c>
      <c r="F74" s="11">
        <v>37.894722000000002</v>
      </c>
      <c r="G74" s="11">
        <v>-121.587222</v>
      </c>
      <c r="H74" s="12">
        <v>110001103911</v>
      </c>
      <c r="I74" s="11">
        <v>4952</v>
      </c>
      <c r="J74" s="11" t="s">
        <v>308</v>
      </c>
      <c r="K74" s="11">
        <v>339999</v>
      </c>
      <c r="L74" s="11" t="s">
        <v>309</v>
      </c>
      <c r="M74" s="11" t="s">
        <v>275</v>
      </c>
      <c r="N74" s="11" t="s">
        <v>276</v>
      </c>
      <c r="O74" s="11" t="s">
        <v>1716</v>
      </c>
      <c r="P74" s="11" t="s">
        <v>625</v>
      </c>
      <c r="Q74" s="11">
        <v>250</v>
      </c>
      <c r="R74" s="11">
        <v>6.9950434000000006E-2</v>
      </c>
      <c r="S74" s="11">
        <f t="shared" si="2"/>
        <v>2.7980173600000003E-4</v>
      </c>
      <c r="T74" s="11">
        <f t="shared" si="3"/>
        <v>3.3309730476190477E-3</v>
      </c>
      <c r="U74" s="11" t="s">
        <v>753</v>
      </c>
      <c r="V74" s="11" t="s">
        <v>754</v>
      </c>
      <c r="W74" s="13" t="s">
        <v>755</v>
      </c>
      <c r="AA74" s="11">
        <v>2023</v>
      </c>
      <c r="AB74" s="13" t="s">
        <v>756</v>
      </c>
      <c r="AC74" s="11" t="s">
        <v>757</v>
      </c>
      <c r="AD74" s="11">
        <v>2.35</v>
      </c>
      <c r="AE74" s="11">
        <v>2.1</v>
      </c>
      <c r="AF74" s="11">
        <v>1.150833333</v>
      </c>
      <c r="AG74" s="11" t="s">
        <v>79</v>
      </c>
      <c r="AH74" s="11">
        <v>2.1</v>
      </c>
      <c r="AI74" s="11">
        <v>3.2491829999999999</v>
      </c>
      <c r="AJ74" s="11">
        <v>1897340</v>
      </c>
      <c r="AK74" s="11" t="s">
        <v>758</v>
      </c>
      <c r="AL74" s="11">
        <v>5</v>
      </c>
      <c r="AM74" s="11">
        <v>7.6719999999999997</v>
      </c>
      <c r="AN74" s="11">
        <v>23.449000000000002</v>
      </c>
      <c r="AO74" s="11">
        <v>22.706</v>
      </c>
      <c r="AP74" s="11">
        <v>17.338000000000001</v>
      </c>
      <c r="AQ74" s="11">
        <v>7.125</v>
      </c>
      <c r="AR74" s="11">
        <v>5.1929999999999996</v>
      </c>
      <c r="AS74" s="11">
        <v>0.876</v>
      </c>
      <c r="AT74" s="11">
        <v>0.42</v>
      </c>
      <c r="AU74" s="11">
        <v>0.161</v>
      </c>
      <c r="AV74" s="11">
        <v>0.70799999999999996</v>
      </c>
      <c r="AW74" s="11">
        <v>6.4850000000000003</v>
      </c>
      <c r="AX74" s="11">
        <v>15.608000000000001</v>
      </c>
      <c r="AY74" s="11">
        <v>16.844999999999999</v>
      </c>
      <c r="AZ74" s="11" t="s">
        <v>45</v>
      </c>
      <c r="BA74" s="11">
        <v>0.161</v>
      </c>
      <c r="BB74" s="11">
        <v>0.393643032</v>
      </c>
      <c r="BC74" s="11">
        <v>0.202975298</v>
      </c>
      <c r="BD74" s="11">
        <v>18.75794621</v>
      </c>
      <c r="BE74" s="11">
        <v>1.9374151420000001</v>
      </c>
      <c r="BF74" s="11">
        <v>7.9442127139999998</v>
      </c>
      <c r="BG74" s="11">
        <v>7.9442127139999998</v>
      </c>
      <c r="BH74" s="11" t="s">
        <v>109</v>
      </c>
      <c r="BI74" s="11">
        <v>7.9442127139999998</v>
      </c>
      <c r="BJ74" s="11" t="s">
        <v>109</v>
      </c>
      <c r="BK74" s="11">
        <v>7.9442127139999998</v>
      </c>
      <c r="BL74" s="11" t="s">
        <v>109</v>
      </c>
    </row>
    <row r="75" spans="1:65" x14ac:dyDescent="0.25">
      <c r="A75" s="11">
        <v>2019</v>
      </c>
      <c r="B75" s="11" t="s">
        <v>759</v>
      </c>
      <c r="C75" s="11" t="s">
        <v>760</v>
      </c>
      <c r="D75" s="11" t="s">
        <v>761</v>
      </c>
      <c r="E75" s="11" t="s">
        <v>137</v>
      </c>
      <c r="F75" s="11">
        <v>36.983809999999998</v>
      </c>
      <c r="G75" s="11">
        <v>-85.957089999999994</v>
      </c>
      <c r="H75" s="12">
        <v>110001123276</v>
      </c>
      <c r="I75" s="11">
        <v>4952</v>
      </c>
      <c r="J75" s="11" t="s">
        <v>308</v>
      </c>
      <c r="K75" s="11">
        <v>339999</v>
      </c>
      <c r="L75" s="11" t="s">
        <v>309</v>
      </c>
      <c r="M75" s="11" t="s">
        <v>275</v>
      </c>
      <c r="N75" s="11" t="s">
        <v>276</v>
      </c>
      <c r="O75" s="11" t="s">
        <v>1716</v>
      </c>
      <c r="P75" s="11" t="s">
        <v>1717</v>
      </c>
      <c r="Q75" s="11">
        <v>365</v>
      </c>
      <c r="R75" s="11">
        <v>5.2014416250000002</v>
      </c>
      <c r="S75" s="11">
        <f t="shared" si="2"/>
        <v>1.4250525E-2</v>
      </c>
      <c r="T75" s="11">
        <f t="shared" si="3"/>
        <v>0.24768769642857144</v>
      </c>
      <c r="U75" s="11" t="s">
        <v>762</v>
      </c>
      <c r="V75" s="11" t="s">
        <v>763</v>
      </c>
      <c r="W75" s="11">
        <v>51100020306</v>
      </c>
      <c r="AA75" s="11">
        <v>2023</v>
      </c>
      <c r="AB75" s="13" t="s">
        <v>764</v>
      </c>
      <c r="AC75" s="11" t="s">
        <v>765</v>
      </c>
      <c r="AD75" s="11">
        <v>4</v>
      </c>
      <c r="AE75" s="11">
        <v>2.19</v>
      </c>
      <c r="AF75" s="11">
        <v>1.1406666670000001</v>
      </c>
      <c r="AG75" s="11" t="s">
        <v>79</v>
      </c>
      <c r="AH75" s="11">
        <v>2.19</v>
      </c>
      <c r="AI75" s="11">
        <v>3.3884337000000002</v>
      </c>
      <c r="AJ75" s="11">
        <v>4032228</v>
      </c>
      <c r="AK75" s="11" t="s">
        <v>766</v>
      </c>
      <c r="AL75" s="11">
        <v>1</v>
      </c>
      <c r="AM75" s="11">
        <v>0.89200000000000002</v>
      </c>
      <c r="AN75" s="11">
        <v>3.6160000000000001</v>
      </c>
      <c r="AO75" s="11">
        <v>8.5350000000000001</v>
      </c>
      <c r="AP75" s="11">
        <v>2.4889999999999999</v>
      </c>
      <c r="AQ75" s="11">
        <v>1.1859999999999999</v>
      </c>
      <c r="AR75" s="11">
        <v>0.99</v>
      </c>
      <c r="AS75" s="11">
        <v>0.63</v>
      </c>
      <c r="AT75" s="11">
        <v>0.42199999999999999</v>
      </c>
      <c r="AU75" s="11">
        <v>0.26600000000000001</v>
      </c>
      <c r="AV75" s="11">
        <v>0.34</v>
      </c>
      <c r="AW75" s="11">
        <v>0.33400000000000002</v>
      </c>
      <c r="AX75" s="11">
        <v>0.96299999999999997</v>
      </c>
      <c r="AY75" s="11">
        <v>1.61</v>
      </c>
      <c r="AZ75" s="11" t="s">
        <v>45</v>
      </c>
      <c r="BA75" s="11">
        <v>0.26600000000000001</v>
      </c>
      <c r="BB75" s="11">
        <v>0.65036674800000005</v>
      </c>
      <c r="BC75" s="11">
        <v>0.34133004</v>
      </c>
      <c r="BD75" s="11">
        <v>2.1809290950000002</v>
      </c>
      <c r="BE75" s="11">
        <v>0.93279710900000001</v>
      </c>
      <c r="BF75" s="11">
        <v>8.2846789730000001</v>
      </c>
      <c r="BG75" s="11">
        <v>8.2846789730000001</v>
      </c>
      <c r="BH75" s="11" t="s">
        <v>109</v>
      </c>
      <c r="BI75" s="11">
        <v>8.2846789730000001</v>
      </c>
      <c r="BJ75" s="11" t="s">
        <v>109</v>
      </c>
      <c r="BK75" s="11">
        <v>8.2846789730000001</v>
      </c>
      <c r="BL75" s="11" t="s">
        <v>109</v>
      </c>
    </row>
    <row r="76" spans="1:65" x14ac:dyDescent="0.25">
      <c r="A76" s="11">
        <v>2023</v>
      </c>
      <c r="B76" s="11" t="s">
        <v>767</v>
      </c>
      <c r="C76" s="11" t="s">
        <v>768</v>
      </c>
      <c r="D76" s="11" t="s">
        <v>752</v>
      </c>
      <c r="E76" s="11" t="s">
        <v>256</v>
      </c>
      <c r="F76" s="11">
        <v>38.055900000000001</v>
      </c>
      <c r="G76" s="11">
        <v>-122.21435</v>
      </c>
      <c r="H76" s="12">
        <v>110001163062</v>
      </c>
      <c r="I76" s="11">
        <v>4931</v>
      </c>
      <c r="J76" s="11" t="s">
        <v>308</v>
      </c>
      <c r="K76" s="11">
        <v>339999</v>
      </c>
      <c r="L76" s="11" t="s">
        <v>309</v>
      </c>
      <c r="M76" s="11" t="s">
        <v>275</v>
      </c>
      <c r="N76" s="11" t="s">
        <v>276</v>
      </c>
      <c r="O76" s="11" t="s">
        <v>723</v>
      </c>
      <c r="P76" s="11" t="s">
        <v>769</v>
      </c>
      <c r="Q76" s="11">
        <v>250</v>
      </c>
      <c r="R76" s="11">
        <v>2.7174159999999998E-3</v>
      </c>
      <c r="S76" s="11">
        <f t="shared" si="2"/>
        <v>1.0869664E-5</v>
      </c>
      <c r="T76" s="11">
        <f t="shared" si="3"/>
        <v>1.2940076190476188E-4</v>
      </c>
      <c r="U76" s="11" t="s">
        <v>770</v>
      </c>
      <c r="V76" s="11" t="s">
        <v>771</v>
      </c>
      <c r="W76" s="13" t="s">
        <v>264</v>
      </c>
      <c r="AA76" s="11">
        <v>2023</v>
      </c>
      <c r="AB76" s="13" t="s">
        <v>266</v>
      </c>
      <c r="AC76" s="11" t="s">
        <v>772</v>
      </c>
      <c r="AD76" s="11" t="s">
        <v>80</v>
      </c>
      <c r="AE76" s="11">
        <v>0.50039999999999996</v>
      </c>
      <c r="AF76" s="11">
        <v>0.35553099999999999</v>
      </c>
      <c r="AG76" s="11" t="s">
        <v>79</v>
      </c>
      <c r="AH76" s="11">
        <v>0.50039999999999996</v>
      </c>
      <c r="AI76" s="11">
        <v>0.77423389200000003</v>
      </c>
      <c r="AJ76" s="11">
        <v>2785593</v>
      </c>
      <c r="AK76" s="11" t="s">
        <v>80</v>
      </c>
      <c r="AL76" s="11">
        <v>-9</v>
      </c>
      <c r="AM76" s="11">
        <v>0</v>
      </c>
      <c r="AN76" s="11">
        <v>1E-3</v>
      </c>
      <c r="AO76" s="11">
        <v>4.0000000000000001E-3</v>
      </c>
      <c r="AP76" s="11">
        <v>1E-3</v>
      </c>
      <c r="AQ76" s="11">
        <v>0</v>
      </c>
      <c r="AR76" s="11">
        <v>0</v>
      </c>
      <c r="AS76" s="11">
        <v>0</v>
      </c>
      <c r="AT76" s="11">
        <v>0</v>
      </c>
      <c r="AU76" s="11">
        <v>0</v>
      </c>
      <c r="AV76" s="11">
        <v>0</v>
      </c>
      <c r="AW76" s="11">
        <v>0</v>
      </c>
      <c r="AX76" s="11">
        <v>0</v>
      </c>
      <c r="AY76" s="11">
        <v>1E-3</v>
      </c>
      <c r="AZ76" s="11" t="s">
        <v>80</v>
      </c>
      <c r="BA76" s="11" t="s">
        <v>80</v>
      </c>
      <c r="BB76" s="11" t="s">
        <v>80</v>
      </c>
      <c r="BC76" s="11" t="s">
        <v>80</v>
      </c>
      <c r="BD76" s="11" t="s">
        <v>80</v>
      </c>
      <c r="BE76" s="11" t="s">
        <v>80</v>
      </c>
      <c r="BF76" s="11">
        <f>$AI76/0.409</f>
        <v>1.8929924009779953</v>
      </c>
      <c r="BG76" s="11">
        <f>$BF76</f>
        <v>1.8929924009779953</v>
      </c>
      <c r="BH76" s="11" t="s">
        <v>81</v>
      </c>
      <c r="BI76" s="11">
        <f>$BF76</f>
        <v>1.8929924009779953</v>
      </c>
      <c r="BJ76" s="11" t="s">
        <v>81</v>
      </c>
      <c r="BK76" s="11">
        <f>$BF76</f>
        <v>1.8929924009779953</v>
      </c>
      <c r="BL76" s="11" t="s">
        <v>81</v>
      </c>
      <c r="BM76" s="11" t="s">
        <v>632</v>
      </c>
    </row>
    <row r="77" spans="1:65" x14ac:dyDescent="0.25">
      <c r="A77" s="11">
        <v>2019</v>
      </c>
      <c r="B77" s="11" t="s">
        <v>773</v>
      </c>
      <c r="C77" s="11" t="s">
        <v>774</v>
      </c>
      <c r="D77" s="11" t="s">
        <v>537</v>
      </c>
      <c r="E77" s="11" t="s">
        <v>256</v>
      </c>
      <c r="F77" s="11">
        <v>33.227348999999997</v>
      </c>
      <c r="G77" s="11">
        <v>-115.528569</v>
      </c>
      <c r="H77" s="12">
        <v>110001177958</v>
      </c>
      <c r="I77" s="11">
        <v>4952</v>
      </c>
      <c r="J77" s="11" t="s">
        <v>308</v>
      </c>
      <c r="K77" s="11">
        <v>339999</v>
      </c>
      <c r="L77" s="11" t="s">
        <v>309</v>
      </c>
      <c r="M77" s="11" t="s">
        <v>275</v>
      </c>
      <c r="N77" s="11" t="s">
        <v>276</v>
      </c>
      <c r="O77" s="11" t="s">
        <v>1716</v>
      </c>
      <c r="P77" s="11" t="s">
        <v>1717</v>
      </c>
      <c r="Q77" s="11">
        <v>365</v>
      </c>
      <c r="R77" s="11">
        <v>3.5919649999999997E-2</v>
      </c>
      <c r="S77" s="11">
        <f t="shared" si="2"/>
        <v>9.8409999999999988E-5</v>
      </c>
      <c r="T77" s="11">
        <f t="shared" si="3"/>
        <v>1.7104595238095236E-3</v>
      </c>
      <c r="U77" s="11" t="s">
        <v>775</v>
      </c>
      <c r="V77" s="11" t="s">
        <v>776</v>
      </c>
      <c r="W77" s="13" t="s">
        <v>540</v>
      </c>
      <c r="AA77" s="11">
        <v>2023</v>
      </c>
      <c r="AB77" s="13" t="s">
        <v>543</v>
      </c>
      <c r="AC77" s="11" t="s">
        <v>777</v>
      </c>
      <c r="AD77" s="11">
        <v>0.5</v>
      </c>
      <c r="AE77" s="11">
        <v>0.1</v>
      </c>
      <c r="AF77" s="11">
        <v>4.8158332999999998E-2</v>
      </c>
      <c r="AG77" s="11" t="s">
        <v>79</v>
      </c>
      <c r="AH77" s="11">
        <v>0.1</v>
      </c>
      <c r="AI77" s="11">
        <v>0.154723</v>
      </c>
      <c r="AJ77" s="11" t="s">
        <v>80</v>
      </c>
      <c r="AK77" s="11" t="s">
        <v>80</v>
      </c>
      <c r="AL77" s="11" t="s">
        <v>80</v>
      </c>
      <c r="AM77" s="11" t="s">
        <v>80</v>
      </c>
      <c r="AN77" s="11" t="s">
        <v>80</v>
      </c>
      <c r="AO77" s="11" t="s">
        <v>80</v>
      </c>
      <c r="AP77" s="11" t="s">
        <v>80</v>
      </c>
      <c r="AQ77" s="11" t="s">
        <v>80</v>
      </c>
      <c r="AR77" s="11" t="s">
        <v>80</v>
      </c>
      <c r="AS77" s="11" t="s">
        <v>80</v>
      </c>
      <c r="AT77" s="11" t="s">
        <v>80</v>
      </c>
      <c r="AU77" s="11" t="s">
        <v>80</v>
      </c>
      <c r="AV77" s="11" t="s">
        <v>80</v>
      </c>
      <c r="AW77" s="11" t="s">
        <v>80</v>
      </c>
      <c r="AX77" s="11" t="s">
        <v>80</v>
      </c>
      <c r="AY77" s="11" t="s">
        <v>80</v>
      </c>
      <c r="AZ77" s="11" t="s">
        <v>80</v>
      </c>
      <c r="BA77" s="11" t="s">
        <v>80</v>
      </c>
      <c r="BB77" s="11" t="s">
        <v>80</v>
      </c>
      <c r="BC77" s="11" t="s">
        <v>80</v>
      </c>
      <c r="BD77" s="11" t="s">
        <v>80</v>
      </c>
      <c r="BE77" s="11" t="s">
        <v>80</v>
      </c>
      <c r="BF77" s="11">
        <f>$AI77/0.409</f>
        <v>0.37829584352078244</v>
      </c>
      <c r="BG77" s="11">
        <f>$BF77</f>
        <v>0.37829584352078244</v>
      </c>
      <c r="BH77" s="11" t="s">
        <v>344</v>
      </c>
      <c r="BI77" s="11">
        <f>$BF77</f>
        <v>0.37829584352078244</v>
      </c>
      <c r="BJ77" s="11" t="s">
        <v>344</v>
      </c>
      <c r="BK77" s="11">
        <f>$BF77</f>
        <v>0.37829584352078244</v>
      </c>
      <c r="BL77" s="11" t="s">
        <v>344</v>
      </c>
      <c r="BM77" s="11" t="s">
        <v>632</v>
      </c>
    </row>
    <row r="78" spans="1:65" x14ac:dyDescent="0.25">
      <c r="A78" s="11">
        <v>2020</v>
      </c>
      <c r="B78" s="11" t="s">
        <v>778</v>
      </c>
      <c r="C78" s="11" t="s">
        <v>779</v>
      </c>
      <c r="D78" s="11" t="s">
        <v>780</v>
      </c>
      <c r="E78" s="11" t="s">
        <v>781</v>
      </c>
      <c r="F78" s="11">
        <v>41.775967999999999</v>
      </c>
      <c r="G78" s="11">
        <v>-86.654864000000003</v>
      </c>
      <c r="H78" s="12">
        <v>110001847761</v>
      </c>
      <c r="I78" s="11">
        <v>4953</v>
      </c>
      <c r="J78" s="11" t="s">
        <v>308</v>
      </c>
      <c r="K78" s="11">
        <v>339999</v>
      </c>
      <c r="L78" s="11" t="s">
        <v>309</v>
      </c>
      <c r="M78" s="11" t="s">
        <v>275</v>
      </c>
      <c r="N78" s="11" t="s">
        <v>276</v>
      </c>
      <c r="O78" s="11" t="s">
        <v>1713</v>
      </c>
      <c r="P78" s="11" t="s">
        <v>782</v>
      </c>
      <c r="Q78" s="11">
        <v>250</v>
      </c>
      <c r="R78" s="11">
        <v>5.8307924999999997E-2</v>
      </c>
      <c r="S78" s="11">
        <f t="shared" si="2"/>
        <v>2.332317E-4</v>
      </c>
      <c r="T78" s="11">
        <f t="shared" si="3"/>
        <v>2.7765678571428569E-3</v>
      </c>
      <c r="U78" s="11" t="s">
        <v>783</v>
      </c>
      <c r="V78" s="11" t="s">
        <v>784</v>
      </c>
      <c r="W78" s="11">
        <v>40400010206</v>
      </c>
      <c r="AA78" s="11">
        <v>2023</v>
      </c>
      <c r="AB78" s="13" t="s">
        <v>785</v>
      </c>
      <c r="AC78" s="11" t="s">
        <v>786</v>
      </c>
      <c r="AD78" s="11" t="s">
        <v>80</v>
      </c>
      <c r="AE78" s="11" t="s">
        <v>80</v>
      </c>
      <c r="AF78" s="11">
        <v>0</v>
      </c>
      <c r="AG78" s="11" t="s">
        <v>79</v>
      </c>
      <c r="AH78" s="11">
        <v>0</v>
      </c>
      <c r="AI78" s="11">
        <v>0</v>
      </c>
      <c r="AJ78" s="11">
        <v>3396684</v>
      </c>
      <c r="AK78" s="11" t="s">
        <v>784</v>
      </c>
      <c r="AL78" s="11">
        <v>4</v>
      </c>
      <c r="AM78" s="11">
        <v>70.222999999999999</v>
      </c>
      <c r="AN78" s="11">
        <v>82.873999999999995</v>
      </c>
      <c r="AO78" s="11">
        <v>112.13800000000001</v>
      </c>
      <c r="AP78" s="11">
        <v>338.13</v>
      </c>
      <c r="AQ78" s="11">
        <v>136.47999999999999</v>
      </c>
      <c r="AR78" s="11">
        <v>62.79</v>
      </c>
      <c r="AS78" s="11">
        <v>50.866999999999997</v>
      </c>
      <c r="AT78" s="11">
        <v>35.76</v>
      </c>
      <c r="AU78" s="11">
        <v>32.223999999999997</v>
      </c>
      <c r="AV78" s="11">
        <v>34.076999999999998</v>
      </c>
      <c r="AW78" s="11">
        <v>36.808999999999997</v>
      </c>
      <c r="AX78" s="11">
        <v>77.471000000000004</v>
      </c>
      <c r="AY78" s="11">
        <v>94.025000000000006</v>
      </c>
      <c r="AZ78" s="11" t="s">
        <v>45</v>
      </c>
      <c r="BA78" s="11">
        <v>32.223999999999997</v>
      </c>
      <c r="BB78" s="11">
        <v>78.78728606</v>
      </c>
      <c r="BC78" s="11">
        <v>48.95582873</v>
      </c>
      <c r="BD78" s="11">
        <v>171.6943765</v>
      </c>
      <c r="BE78" s="11">
        <v>114.05361720000001</v>
      </c>
      <c r="BF78" s="11">
        <v>0</v>
      </c>
      <c r="BG78" s="11">
        <v>78.78728606</v>
      </c>
      <c r="BH78" s="11" t="s">
        <v>97</v>
      </c>
      <c r="BI78" s="11">
        <v>114.05361720000001</v>
      </c>
      <c r="BJ78" s="11" t="s">
        <v>98</v>
      </c>
      <c r="BK78" s="11">
        <v>48.95582873</v>
      </c>
      <c r="BL78" s="11" t="s">
        <v>99</v>
      </c>
    </row>
    <row r="79" spans="1:65" x14ac:dyDescent="0.25">
      <c r="A79" s="11">
        <v>2020</v>
      </c>
      <c r="B79" s="11" t="s">
        <v>787</v>
      </c>
      <c r="C79" s="11" t="s">
        <v>788</v>
      </c>
      <c r="D79" s="11" t="s">
        <v>653</v>
      </c>
      <c r="E79" s="11" t="s">
        <v>137</v>
      </c>
      <c r="F79" s="11">
        <v>36.866140000000001</v>
      </c>
      <c r="G79" s="11">
        <v>-88.342470000000006</v>
      </c>
      <c r="H79" s="12">
        <v>110001855635</v>
      </c>
      <c r="I79" s="11">
        <v>4952</v>
      </c>
      <c r="J79" s="11" t="s">
        <v>308</v>
      </c>
      <c r="K79" s="11">
        <v>339999</v>
      </c>
      <c r="L79" s="11" t="s">
        <v>309</v>
      </c>
      <c r="M79" s="11" t="s">
        <v>275</v>
      </c>
      <c r="N79" s="11" t="s">
        <v>276</v>
      </c>
      <c r="O79" s="11" t="s">
        <v>1716</v>
      </c>
      <c r="P79" s="11" t="s">
        <v>1717</v>
      </c>
      <c r="Q79" s="11">
        <v>365</v>
      </c>
      <c r="R79" s="11">
        <v>5.7747745000000004</v>
      </c>
      <c r="S79" s="11">
        <f t="shared" si="2"/>
        <v>1.58213E-2</v>
      </c>
      <c r="T79" s="11">
        <f t="shared" si="3"/>
        <v>0.27498926190476192</v>
      </c>
      <c r="U79" s="11" t="s">
        <v>789</v>
      </c>
      <c r="V79" s="11" t="s">
        <v>790</v>
      </c>
      <c r="W79" s="11">
        <v>60400060402</v>
      </c>
      <c r="AA79" s="11">
        <v>2023</v>
      </c>
      <c r="AB79" s="13" t="s">
        <v>791</v>
      </c>
      <c r="AC79" s="11" t="s">
        <v>792</v>
      </c>
      <c r="AD79" s="11">
        <v>1</v>
      </c>
      <c r="AE79" s="11">
        <v>0.96799999999999997</v>
      </c>
      <c r="AF79" s="11">
        <v>0.93991666699999998</v>
      </c>
      <c r="AG79" s="11" t="s">
        <v>79</v>
      </c>
      <c r="AH79" s="11">
        <v>0.96799999999999997</v>
      </c>
      <c r="AI79" s="11">
        <v>1.49771864</v>
      </c>
      <c r="AJ79" s="11">
        <v>1862980</v>
      </c>
      <c r="AK79" s="11" t="s">
        <v>793</v>
      </c>
      <c r="AL79" s="11">
        <v>4</v>
      </c>
      <c r="AM79" s="11">
        <v>307.45400000000001</v>
      </c>
      <c r="AN79" s="11">
        <v>454.56200000000001</v>
      </c>
      <c r="AO79" s="11">
        <v>667.89599999999996</v>
      </c>
      <c r="AP79" s="11">
        <v>565.23599999999999</v>
      </c>
      <c r="AQ79" s="11">
        <v>466.40499999999997</v>
      </c>
      <c r="AR79" s="11">
        <v>398.089</v>
      </c>
      <c r="AS79" s="11">
        <v>220.57900000000001</v>
      </c>
      <c r="AT79" s="11">
        <v>126.97199999999999</v>
      </c>
      <c r="AU79" s="11">
        <v>83.171000000000006</v>
      </c>
      <c r="AV79" s="11">
        <v>48.375999999999998</v>
      </c>
      <c r="AW79" s="11">
        <v>65.932000000000002</v>
      </c>
      <c r="AX79" s="11">
        <v>190.19900000000001</v>
      </c>
      <c r="AY79" s="11">
        <v>475.62799999999999</v>
      </c>
      <c r="AZ79" s="11" t="s">
        <v>46</v>
      </c>
      <c r="BA79" s="11">
        <v>48.375999999999998</v>
      </c>
      <c r="BB79" s="11">
        <v>118.27872859999999</v>
      </c>
      <c r="BC79" s="11">
        <v>74.553145439999994</v>
      </c>
      <c r="BD79" s="11">
        <v>751.72127139999998</v>
      </c>
      <c r="BE79" s="11">
        <v>289.25009540000002</v>
      </c>
      <c r="BF79" s="11">
        <v>3.6619037649999999</v>
      </c>
      <c r="BG79" s="11">
        <v>118.27872859999999</v>
      </c>
      <c r="BH79" s="11" t="s">
        <v>97</v>
      </c>
      <c r="BI79" s="11">
        <v>289.25009540000002</v>
      </c>
      <c r="BJ79" s="11" t="s">
        <v>98</v>
      </c>
      <c r="BK79" s="11">
        <v>74.553145439999994</v>
      </c>
      <c r="BL79" s="11" t="s">
        <v>99</v>
      </c>
    </row>
    <row r="80" spans="1:65" x14ac:dyDescent="0.25">
      <c r="A80" s="11">
        <v>2021</v>
      </c>
      <c r="B80" s="11" t="s">
        <v>794</v>
      </c>
      <c r="C80" s="11" t="s">
        <v>795</v>
      </c>
      <c r="D80" s="11" t="s">
        <v>796</v>
      </c>
      <c r="E80" s="11" t="s">
        <v>137</v>
      </c>
      <c r="F80" s="11">
        <v>37.318492999999997</v>
      </c>
      <c r="G80" s="11">
        <v>-87.549857000000003</v>
      </c>
      <c r="H80" s="12">
        <v>110002041380</v>
      </c>
      <c r="I80" s="11">
        <v>4952</v>
      </c>
      <c r="J80" s="11" t="s">
        <v>308</v>
      </c>
      <c r="K80" s="11">
        <v>339999</v>
      </c>
      <c r="L80" s="11" t="s">
        <v>309</v>
      </c>
      <c r="M80" s="11" t="s">
        <v>275</v>
      </c>
      <c r="N80" s="11" t="s">
        <v>276</v>
      </c>
      <c r="O80" s="11" t="s">
        <v>1716</v>
      </c>
      <c r="P80" s="11" t="s">
        <v>1717</v>
      </c>
      <c r="Q80" s="11">
        <v>365</v>
      </c>
      <c r="R80" s="11">
        <v>19.372434309999999</v>
      </c>
      <c r="S80" s="11">
        <f t="shared" si="2"/>
        <v>5.3075162493150682E-2</v>
      </c>
      <c r="T80" s="11">
        <f t="shared" si="3"/>
        <v>0.92249687190476182</v>
      </c>
      <c r="U80" s="11" t="s">
        <v>797</v>
      </c>
      <c r="V80" s="11" t="s">
        <v>798</v>
      </c>
      <c r="W80" s="11">
        <v>51402050202</v>
      </c>
      <c r="AA80" s="11">
        <v>2023</v>
      </c>
      <c r="AB80" s="13" t="s">
        <v>799</v>
      </c>
      <c r="AC80" s="11" t="s">
        <v>800</v>
      </c>
      <c r="AD80" s="11">
        <v>6</v>
      </c>
      <c r="AE80" s="11">
        <v>5.03</v>
      </c>
      <c r="AF80" s="11">
        <v>4.8986666669999996</v>
      </c>
      <c r="AG80" s="11" t="s">
        <v>79</v>
      </c>
      <c r="AH80" s="11">
        <v>5.03</v>
      </c>
      <c r="AI80" s="11">
        <v>7.7825669</v>
      </c>
      <c r="AJ80" s="11">
        <v>10563026</v>
      </c>
      <c r="AK80" s="11" t="s">
        <v>801</v>
      </c>
      <c r="AL80" s="11">
        <v>3</v>
      </c>
      <c r="AM80" s="11">
        <v>16.905999999999999</v>
      </c>
      <c r="AN80" s="11">
        <v>50.994999999999997</v>
      </c>
      <c r="AO80" s="11">
        <v>92.867999999999995</v>
      </c>
      <c r="AP80" s="11">
        <v>45.935000000000002</v>
      </c>
      <c r="AQ80" s="11">
        <v>28.116</v>
      </c>
      <c r="AR80" s="11">
        <v>19.555</v>
      </c>
      <c r="AS80" s="11">
        <v>11.475</v>
      </c>
      <c r="AT80" s="11">
        <v>7.4509999999999996</v>
      </c>
      <c r="AU80" s="11">
        <v>4.7539999999999996</v>
      </c>
      <c r="AV80" s="11">
        <v>5.1790000000000003</v>
      </c>
      <c r="AW80" s="11">
        <v>4.8550000000000004</v>
      </c>
      <c r="AX80" s="11">
        <v>3.976</v>
      </c>
      <c r="AY80" s="11">
        <v>23.667999999999999</v>
      </c>
      <c r="AZ80" s="11" t="s">
        <v>48</v>
      </c>
      <c r="BA80" s="11">
        <v>3.976</v>
      </c>
      <c r="BB80" s="11">
        <v>9.7212713940000004</v>
      </c>
      <c r="BC80" s="11">
        <v>5.6115641160000003</v>
      </c>
      <c r="BD80" s="11">
        <v>41.334963330000001</v>
      </c>
      <c r="BE80" s="11">
        <v>17.591786389999999</v>
      </c>
      <c r="BF80" s="11">
        <v>19.028280930000001</v>
      </c>
      <c r="BG80" s="11">
        <v>19.028280930000001</v>
      </c>
      <c r="BH80" s="11" t="s">
        <v>109</v>
      </c>
      <c r="BI80" s="11">
        <v>19.028280930000001</v>
      </c>
      <c r="BJ80" s="11" t="s">
        <v>109</v>
      </c>
      <c r="BK80" s="11">
        <v>19.028280930000001</v>
      </c>
      <c r="BL80" s="11" t="s">
        <v>109</v>
      </c>
    </row>
    <row r="81" spans="1:65" x14ac:dyDescent="0.25">
      <c r="A81" s="11">
        <v>2021</v>
      </c>
      <c r="B81" s="11" t="s">
        <v>802</v>
      </c>
      <c r="C81" s="11" t="s">
        <v>803</v>
      </c>
      <c r="D81" s="11" t="s">
        <v>537</v>
      </c>
      <c r="E81" s="11" t="s">
        <v>256</v>
      </c>
      <c r="F81" s="11">
        <v>33.147531999999998</v>
      </c>
      <c r="G81" s="11">
        <v>-115.54533000000001</v>
      </c>
      <c r="H81" s="12">
        <v>110002043217</v>
      </c>
      <c r="I81" s="11">
        <v>4952</v>
      </c>
      <c r="J81" s="11" t="s">
        <v>308</v>
      </c>
      <c r="K81" s="11">
        <v>339999</v>
      </c>
      <c r="L81" s="11" t="s">
        <v>309</v>
      </c>
      <c r="M81" s="11" t="s">
        <v>275</v>
      </c>
      <c r="N81" s="11" t="s">
        <v>276</v>
      </c>
      <c r="O81" s="11" t="s">
        <v>1716</v>
      </c>
      <c r="P81" s="11" t="s">
        <v>1717</v>
      </c>
      <c r="Q81" s="11">
        <v>365</v>
      </c>
      <c r="R81" s="11">
        <v>3.8959009999999998E-3</v>
      </c>
      <c r="S81" s="11">
        <f t="shared" si="2"/>
        <v>1.0673701369863013E-5</v>
      </c>
      <c r="T81" s="11">
        <f t="shared" si="3"/>
        <v>1.8551909523809523E-4</v>
      </c>
      <c r="U81" s="11" t="s">
        <v>804</v>
      </c>
      <c r="V81" s="11" t="s">
        <v>805</v>
      </c>
      <c r="W81" s="13" t="s">
        <v>540</v>
      </c>
      <c r="AA81" s="11">
        <v>2023</v>
      </c>
      <c r="AB81" s="13" t="s">
        <v>543</v>
      </c>
      <c r="AC81" s="11" t="s">
        <v>806</v>
      </c>
      <c r="AD81" s="11">
        <v>1.73</v>
      </c>
      <c r="AE81" s="11">
        <v>0.63</v>
      </c>
      <c r="AF81" s="11">
        <v>0.53166666699999998</v>
      </c>
      <c r="AG81" s="11" t="s">
        <v>79</v>
      </c>
      <c r="AH81" s="11">
        <v>0.63</v>
      </c>
      <c r="AI81" s="11">
        <v>0.97475489999999998</v>
      </c>
      <c r="AJ81" s="11" t="s">
        <v>80</v>
      </c>
      <c r="AK81" s="11" t="s">
        <v>80</v>
      </c>
      <c r="AL81" s="11" t="s">
        <v>80</v>
      </c>
      <c r="AM81" s="11" t="s">
        <v>80</v>
      </c>
      <c r="AN81" s="11" t="s">
        <v>80</v>
      </c>
      <c r="AO81" s="11" t="s">
        <v>80</v>
      </c>
      <c r="AP81" s="11" t="s">
        <v>80</v>
      </c>
      <c r="AQ81" s="11" t="s">
        <v>80</v>
      </c>
      <c r="AR81" s="11" t="s">
        <v>80</v>
      </c>
      <c r="AS81" s="11" t="s">
        <v>80</v>
      </c>
      <c r="AT81" s="11" t="s">
        <v>80</v>
      </c>
      <c r="AU81" s="11" t="s">
        <v>80</v>
      </c>
      <c r="AV81" s="11" t="s">
        <v>80</v>
      </c>
      <c r="AW81" s="11" t="s">
        <v>80</v>
      </c>
      <c r="AX81" s="11" t="s">
        <v>80</v>
      </c>
      <c r="AY81" s="11" t="s">
        <v>80</v>
      </c>
      <c r="AZ81" s="11" t="s">
        <v>80</v>
      </c>
      <c r="BA81" s="11" t="s">
        <v>80</v>
      </c>
      <c r="BB81" s="11" t="s">
        <v>80</v>
      </c>
      <c r="BC81" s="11" t="s">
        <v>80</v>
      </c>
      <c r="BD81" s="11" t="s">
        <v>80</v>
      </c>
      <c r="BE81" s="11" t="s">
        <v>80</v>
      </c>
      <c r="BF81" s="11">
        <f>$AI81/0.409</f>
        <v>2.3832638141809293</v>
      </c>
      <c r="BG81" s="11">
        <f>$BF81</f>
        <v>2.3832638141809293</v>
      </c>
      <c r="BH81" s="11" t="s">
        <v>344</v>
      </c>
      <c r="BI81" s="11">
        <f>$BF81</f>
        <v>2.3832638141809293</v>
      </c>
      <c r="BJ81" s="11" t="s">
        <v>344</v>
      </c>
      <c r="BK81" s="11">
        <f>$BF81</f>
        <v>2.3832638141809293</v>
      </c>
      <c r="BL81" s="11" t="s">
        <v>344</v>
      </c>
      <c r="BM81" s="11" t="s">
        <v>632</v>
      </c>
    </row>
    <row r="82" spans="1:65" x14ac:dyDescent="0.25">
      <c r="A82" s="11">
        <v>2020</v>
      </c>
      <c r="B82" s="11" t="s">
        <v>807</v>
      </c>
      <c r="C82" s="11" t="s">
        <v>808</v>
      </c>
      <c r="D82" s="11" t="s">
        <v>809</v>
      </c>
      <c r="E82" s="11" t="s">
        <v>137</v>
      </c>
      <c r="F82" s="11">
        <v>38.391995999999999</v>
      </c>
      <c r="G82" s="11">
        <v>-85.416021999999998</v>
      </c>
      <c r="H82" s="12">
        <v>110002108059</v>
      </c>
      <c r="I82" s="11">
        <v>9223</v>
      </c>
      <c r="J82" s="11" t="s">
        <v>810</v>
      </c>
      <c r="K82" s="11">
        <v>922150</v>
      </c>
      <c r="L82" s="11" t="s">
        <v>811</v>
      </c>
      <c r="M82" s="11" t="s">
        <v>812</v>
      </c>
      <c r="N82" s="11" t="s">
        <v>813</v>
      </c>
      <c r="O82" s="11" t="s">
        <v>1716</v>
      </c>
      <c r="P82" s="11" t="s">
        <v>1717</v>
      </c>
      <c r="Q82" s="11">
        <v>365</v>
      </c>
      <c r="R82" s="11">
        <v>2.1137332500000001</v>
      </c>
      <c r="S82" s="11">
        <f t="shared" si="2"/>
        <v>5.7910500000000007E-3</v>
      </c>
      <c r="T82" s="11">
        <f t="shared" si="3"/>
        <v>0.1006539642857143</v>
      </c>
      <c r="U82" s="11" t="s">
        <v>814</v>
      </c>
      <c r="V82" s="11" t="s">
        <v>815</v>
      </c>
      <c r="W82" s="11">
        <v>51401010502</v>
      </c>
      <c r="AA82" s="11">
        <v>2023</v>
      </c>
      <c r="AB82" s="13" t="s">
        <v>816</v>
      </c>
      <c r="AC82" s="11" t="s">
        <v>817</v>
      </c>
      <c r="AD82" s="11">
        <v>1</v>
      </c>
      <c r="AE82" s="11">
        <v>0.78600000000000003</v>
      </c>
      <c r="AF82" s="11">
        <v>0.53549999999999998</v>
      </c>
      <c r="AG82" s="11" t="s">
        <v>79</v>
      </c>
      <c r="AH82" s="11">
        <v>0.78600000000000003</v>
      </c>
      <c r="AI82" s="11">
        <v>1.2161227800000001</v>
      </c>
      <c r="AJ82" s="11">
        <v>10163530</v>
      </c>
      <c r="AK82" s="11" t="s">
        <v>818</v>
      </c>
      <c r="AL82" s="11">
        <v>1</v>
      </c>
      <c r="AM82" s="11">
        <v>4.7729999999999997</v>
      </c>
      <c r="AN82" s="11">
        <v>14.811</v>
      </c>
      <c r="AO82" s="11">
        <v>31.309000000000001</v>
      </c>
      <c r="AP82" s="11">
        <v>12.301</v>
      </c>
      <c r="AQ82" s="11">
        <v>7.2460000000000004</v>
      </c>
      <c r="AR82" s="11">
        <v>5.9660000000000002</v>
      </c>
      <c r="AS82" s="11">
        <v>3.67</v>
      </c>
      <c r="AT82" s="11">
        <v>2.3279999999999998</v>
      </c>
      <c r="AU82" s="11">
        <v>1.6060000000000001</v>
      </c>
      <c r="AV82" s="11">
        <v>1.593</v>
      </c>
      <c r="AW82" s="11">
        <v>1.5980000000000001</v>
      </c>
      <c r="AX82" s="11">
        <v>3.5550000000000002</v>
      </c>
      <c r="AY82" s="11">
        <v>7.6559999999999997</v>
      </c>
      <c r="AZ82" s="11" t="s">
        <v>46</v>
      </c>
      <c r="BA82" s="11">
        <v>1.593</v>
      </c>
      <c r="BB82" s="11">
        <v>3.8948655259999998</v>
      </c>
      <c r="BC82" s="11">
        <v>2.1770620749999998</v>
      </c>
      <c r="BD82" s="11">
        <v>11.669926650000001</v>
      </c>
      <c r="BE82" s="11">
        <v>5.7348930310000004</v>
      </c>
      <c r="BF82" s="11">
        <v>2.9734053299999998</v>
      </c>
      <c r="BG82" s="11">
        <v>3.8948655259999998</v>
      </c>
      <c r="BH82" s="11" t="s">
        <v>97</v>
      </c>
      <c r="BI82" s="11">
        <v>5.7348930310000004</v>
      </c>
      <c r="BJ82" s="11" t="s">
        <v>98</v>
      </c>
      <c r="BK82" s="11">
        <v>2.9734053299999998</v>
      </c>
      <c r="BL82" s="11" t="s">
        <v>109</v>
      </c>
    </row>
    <row r="83" spans="1:65" x14ac:dyDescent="0.25">
      <c r="A83" s="11">
        <v>2021</v>
      </c>
      <c r="B83" s="11" t="s">
        <v>819</v>
      </c>
      <c r="C83" s="11" t="s">
        <v>820</v>
      </c>
      <c r="D83" s="11" t="s">
        <v>537</v>
      </c>
      <c r="E83" s="11" t="s">
        <v>256</v>
      </c>
      <c r="F83" s="11">
        <v>32.803809999999999</v>
      </c>
      <c r="G83" s="11">
        <v>-115.53973999999999</v>
      </c>
      <c r="H83" s="12">
        <v>110002672484</v>
      </c>
      <c r="I83" s="11">
        <v>921</v>
      </c>
      <c r="J83" s="11" t="s">
        <v>821</v>
      </c>
      <c r="K83" s="11">
        <v>112511</v>
      </c>
      <c r="L83" s="11" t="s">
        <v>822</v>
      </c>
      <c r="M83" s="11" t="s">
        <v>823</v>
      </c>
      <c r="N83" s="11" t="s">
        <v>824</v>
      </c>
      <c r="O83" s="11" t="s">
        <v>723</v>
      </c>
      <c r="P83" s="11" t="s">
        <v>825</v>
      </c>
      <c r="Q83" s="11">
        <v>250</v>
      </c>
      <c r="R83" s="11">
        <v>5.3188712999999999E-2</v>
      </c>
      <c r="S83" s="11">
        <f t="shared" si="2"/>
        <v>2.1275485199999999E-4</v>
      </c>
      <c r="T83" s="11">
        <f t="shared" si="3"/>
        <v>2.5327958571428571E-3</v>
      </c>
      <c r="U83" s="11" t="s">
        <v>826</v>
      </c>
      <c r="V83" s="11" t="s">
        <v>827</v>
      </c>
      <c r="W83" s="13" t="s">
        <v>540</v>
      </c>
      <c r="AA83" s="11">
        <v>2023</v>
      </c>
      <c r="AB83" s="13" t="s">
        <v>543</v>
      </c>
      <c r="AC83" s="11" t="s">
        <v>828</v>
      </c>
      <c r="AD83" s="11">
        <v>2.52</v>
      </c>
      <c r="AE83" s="11" t="s">
        <v>80</v>
      </c>
      <c r="AF83" s="11">
        <v>3.4166666999999998E-2</v>
      </c>
      <c r="AG83" s="11" t="s">
        <v>79</v>
      </c>
      <c r="AH83" s="11">
        <v>3.4166666999999998E-2</v>
      </c>
      <c r="AI83" s="11">
        <v>5.2863691999999997E-2</v>
      </c>
      <c r="AJ83" s="11" t="s">
        <v>80</v>
      </c>
      <c r="AK83" s="11" t="s">
        <v>80</v>
      </c>
      <c r="AL83" s="11" t="s">
        <v>80</v>
      </c>
      <c r="AM83" s="11" t="s">
        <v>80</v>
      </c>
      <c r="AN83" s="11" t="s">
        <v>80</v>
      </c>
      <c r="AO83" s="11" t="s">
        <v>80</v>
      </c>
      <c r="AP83" s="11" t="s">
        <v>80</v>
      </c>
      <c r="AQ83" s="11" t="s">
        <v>80</v>
      </c>
      <c r="AR83" s="11" t="s">
        <v>80</v>
      </c>
      <c r="AS83" s="11" t="s">
        <v>80</v>
      </c>
      <c r="AT83" s="11" t="s">
        <v>80</v>
      </c>
      <c r="AU83" s="11" t="s">
        <v>80</v>
      </c>
      <c r="AV83" s="11" t="s">
        <v>80</v>
      </c>
      <c r="AW83" s="11" t="s">
        <v>80</v>
      </c>
      <c r="AX83" s="11" t="s">
        <v>80</v>
      </c>
      <c r="AY83" s="11" t="s">
        <v>80</v>
      </c>
      <c r="AZ83" s="11" t="s">
        <v>80</v>
      </c>
      <c r="BA83" s="11" t="s">
        <v>80</v>
      </c>
      <c r="BB83" s="11" t="s">
        <v>80</v>
      </c>
      <c r="BC83" s="11" t="s">
        <v>80</v>
      </c>
      <c r="BD83" s="11" t="s">
        <v>80</v>
      </c>
      <c r="BE83" s="11" t="s">
        <v>80</v>
      </c>
      <c r="BF83" s="11">
        <f>$AI83/0.409</f>
        <v>0.12925108068459656</v>
      </c>
      <c r="BG83" s="11">
        <f>$BF83</f>
        <v>0.12925108068459656</v>
      </c>
      <c r="BH83" s="11" t="s">
        <v>344</v>
      </c>
      <c r="BI83" s="11">
        <f>$BF83</f>
        <v>0.12925108068459656</v>
      </c>
      <c r="BJ83" s="11" t="s">
        <v>344</v>
      </c>
      <c r="BK83" s="11">
        <f>$BF83</f>
        <v>0.12925108068459656</v>
      </c>
      <c r="BL83" s="11" t="s">
        <v>344</v>
      </c>
      <c r="BM83" s="11" t="s">
        <v>632</v>
      </c>
    </row>
    <row r="84" spans="1:65" x14ac:dyDescent="0.25">
      <c r="A84" s="11">
        <v>2019</v>
      </c>
      <c r="B84" s="11" t="s">
        <v>829</v>
      </c>
      <c r="C84" s="11" t="s">
        <v>830</v>
      </c>
      <c r="D84" s="11" t="s">
        <v>635</v>
      </c>
      <c r="E84" s="11" t="s">
        <v>137</v>
      </c>
      <c r="F84" s="11">
        <v>36.864350000000002</v>
      </c>
      <c r="G84" s="11">
        <v>-86.705910000000003</v>
      </c>
      <c r="H84" s="12">
        <v>110003250277</v>
      </c>
      <c r="I84" s="11">
        <v>4952</v>
      </c>
      <c r="J84" s="11" t="s">
        <v>308</v>
      </c>
      <c r="K84" s="11">
        <v>339999</v>
      </c>
      <c r="L84" s="11" t="s">
        <v>309</v>
      </c>
      <c r="M84" s="11" t="s">
        <v>275</v>
      </c>
      <c r="N84" s="11" t="s">
        <v>276</v>
      </c>
      <c r="O84" s="11" t="s">
        <v>1716</v>
      </c>
      <c r="P84" s="11" t="s">
        <v>1717</v>
      </c>
      <c r="Q84" s="11">
        <v>365</v>
      </c>
      <c r="R84" s="11">
        <v>0.22104399999999999</v>
      </c>
      <c r="S84" s="11">
        <f t="shared" si="2"/>
        <v>6.0559999999999998E-4</v>
      </c>
      <c r="T84" s="11">
        <f t="shared" si="3"/>
        <v>1.0525904761904761E-2</v>
      </c>
      <c r="U84" s="11" t="s">
        <v>831</v>
      </c>
      <c r="V84" s="11" t="s">
        <v>832</v>
      </c>
      <c r="W84" s="11">
        <v>51100020802</v>
      </c>
      <c r="AA84" s="11">
        <v>2023</v>
      </c>
      <c r="AB84" s="13" t="s">
        <v>833</v>
      </c>
      <c r="AC84" s="11" t="s">
        <v>834</v>
      </c>
      <c r="AD84" s="11">
        <v>0.35</v>
      </c>
      <c r="AE84" s="11">
        <v>0.15</v>
      </c>
      <c r="AF84" s="11">
        <v>0.104416667</v>
      </c>
      <c r="AG84" s="11" t="s">
        <v>79</v>
      </c>
      <c r="AH84" s="11">
        <v>0.15</v>
      </c>
      <c r="AI84" s="11">
        <v>0.2320845</v>
      </c>
      <c r="AJ84" s="11">
        <v>4035490</v>
      </c>
      <c r="AK84" s="11" t="s">
        <v>835</v>
      </c>
      <c r="AL84" s="11">
        <v>2</v>
      </c>
      <c r="AM84" s="11">
        <v>32.231999999999999</v>
      </c>
      <c r="AN84" s="11">
        <v>93.173000000000002</v>
      </c>
      <c r="AO84" s="11">
        <v>151.22200000000001</v>
      </c>
      <c r="AP84" s="11">
        <v>82.016000000000005</v>
      </c>
      <c r="AQ84" s="11">
        <v>44.465000000000003</v>
      </c>
      <c r="AR84" s="11">
        <v>35.404000000000003</v>
      </c>
      <c r="AS84" s="11">
        <v>21.045999999999999</v>
      </c>
      <c r="AT84" s="11">
        <v>12.571</v>
      </c>
      <c r="AU84" s="11">
        <v>8.3659999999999997</v>
      </c>
      <c r="AV84" s="11">
        <v>8.9559999999999995</v>
      </c>
      <c r="AW84" s="11">
        <v>8.4670000000000005</v>
      </c>
      <c r="AX84" s="11">
        <v>20.062999999999999</v>
      </c>
      <c r="AY84" s="11">
        <v>52.892000000000003</v>
      </c>
      <c r="AZ84" s="11" t="s">
        <v>45</v>
      </c>
      <c r="BA84" s="11">
        <v>8.3659999999999997</v>
      </c>
      <c r="BB84" s="11">
        <v>20.45476773</v>
      </c>
      <c r="BC84" s="11">
        <v>12.1206952</v>
      </c>
      <c r="BD84" s="11">
        <v>78.806845969999998</v>
      </c>
      <c r="BE84" s="11">
        <v>36.515676659999997</v>
      </c>
      <c r="BF84" s="11">
        <v>0.56744376500000004</v>
      </c>
      <c r="BG84" s="11">
        <v>20.45476773</v>
      </c>
      <c r="BH84" s="11" t="s">
        <v>97</v>
      </c>
      <c r="BI84" s="11">
        <v>36.515676659999997</v>
      </c>
      <c r="BJ84" s="11" t="s">
        <v>98</v>
      </c>
      <c r="BK84" s="11">
        <v>12.1206952</v>
      </c>
      <c r="BL84" s="11" t="s">
        <v>99</v>
      </c>
    </row>
    <row r="85" spans="1:65" x14ac:dyDescent="0.25">
      <c r="A85" s="11">
        <v>2019</v>
      </c>
      <c r="B85" s="11" t="s">
        <v>836</v>
      </c>
      <c r="C85" s="11" t="s">
        <v>837</v>
      </c>
      <c r="D85" s="11" t="s">
        <v>838</v>
      </c>
      <c r="E85" s="11" t="s">
        <v>137</v>
      </c>
      <c r="F85" s="11">
        <v>38.421495999999998</v>
      </c>
      <c r="G85" s="11">
        <v>-83.734424000000004</v>
      </c>
      <c r="H85" s="12">
        <v>110003251427</v>
      </c>
      <c r="I85" s="11">
        <v>4952</v>
      </c>
      <c r="J85" s="11" t="s">
        <v>308</v>
      </c>
      <c r="K85" s="11">
        <v>339999</v>
      </c>
      <c r="L85" s="11" t="s">
        <v>309</v>
      </c>
      <c r="M85" s="11" t="s">
        <v>275</v>
      </c>
      <c r="N85" s="11" t="s">
        <v>276</v>
      </c>
      <c r="O85" s="11" t="s">
        <v>1716</v>
      </c>
      <c r="P85" s="11" t="s">
        <v>1717</v>
      </c>
      <c r="Q85" s="11">
        <v>365</v>
      </c>
      <c r="R85" s="11">
        <v>0.47524460000000002</v>
      </c>
      <c r="S85" s="11">
        <f t="shared" si="2"/>
        <v>1.30204E-3</v>
      </c>
      <c r="T85" s="11">
        <f t="shared" si="3"/>
        <v>2.2630695238095237E-2</v>
      </c>
      <c r="U85" s="11" t="s">
        <v>839</v>
      </c>
      <c r="V85" s="11" t="s">
        <v>840</v>
      </c>
      <c r="W85" s="11">
        <v>51001010903</v>
      </c>
      <c r="AA85" s="11">
        <v>2023</v>
      </c>
      <c r="AB85" s="13" t="s">
        <v>841</v>
      </c>
      <c r="AC85" s="11" t="s">
        <v>640</v>
      </c>
      <c r="AD85" s="11">
        <v>1.1299999999999999</v>
      </c>
      <c r="AE85" s="11">
        <v>0.46700000000000003</v>
      </c>
      <c r="AF85" s="11">
        <v>0.34966666699999999</v>
      </c>
      <c r="AG85" s="11" t="s">
        <v>79</v>
      </c>
      <c r="AH85" s="11">
        <v>0.46700000000000003</v>
      </c>
      <c r="AI85" s="11">
        <v>0.72255641000000004</v>
      </c>
      <c r="AJ85" s="11">
        <v>2088993</v>
      </c>
      <c r="AK85" s="11" t="s">
        <v>641</v>
      </c>
      <c r="AL85" s="11">
        <v>2</v>
      </c>
      <c r="AM85" s="11">
        <v>8.3089999999999993</v>
      </c>
      <c r="AN85" s="11">
        <v>26.48</v>
      </c>
      <c r="AO85" s="11">
        <v>50.192</v>
      </c>
      <c r="AP85" s="11">
        <v>22.03</v>
      </c>
      <c r="AQ85" s="11">
        <v>11.881</v>
      </c>
      <c r="AR85" s="11">
        <v>9.7989999999999995</v>
      </c>
      <c r="AS85" s="11">
        <v>6.016</v>
      </c>
      <c r="AT85" s="11">
        <v>4.0090000000000003</v>
      </c>
      <c r="AU85" s="11">
        <v>2.7429999999999999</v>
      </c>
      <c r="AV85" s="11">
        <v>2.4830000000000001</v>
      </c>
      <c r="AW85" s="11">
        <v>2.7559999999999998</v>
      </c>
      <c r="AX85" s="11">
        <v>5.2149999999999999</v>
      </c>
      <c r="AY85" s="11">
        <v>12.856</v>
      </c>
      <c r="AZ85" s="11" t="s">
        <v>46</v>
      </c>
      <c r="BA85" s="11">
        <v>2.4830000000000001</v>
      </c>
      <c r="BB85" s="11">
        <v>6.0709046449999997</v>
      </c>
      <c r="BC85" s="11">
        <v>3.4468068019999998</v>
      </c>
      <c r="BD85" s="11">
        <v>20.315403419999999</v>
      </c>
      <c r="BE85" s="11">
        <v>9.6062304150000006</v>
      </c>
      <c r="BF85" s="11">
        <v>1.766641589</v>
      </c>
      <c r="BG85" s="11">
        <v>6.0709046449999997</v>
      </c>
      <c r="BH85" s="11" t="s">
        <v>97</v>
      </c>
      <c r="BI85" s="11">
        <v>9.6062304150000006</v>
      </c>
      <c r="BJ85" s="11" t="s">
        <v>98</v>
      </c>
      <c r="BK85" s="11">
        <v>3.4468068019999998</v>
      </c>
      <c r="BL85" s="11" t="s">
        <v>99</v>
      </c>
    </row>
    <row r="86" spans="1:65" x14ac:dyDescent="0.25">
      <c r="A86" s="11">
        <v>2023</v>
      </c>
      <c r="B86" s="11" t="s">
        <v>842</v>
      </c>
      <c r="C86" s="11" t="s">
        <v>843</v>
      </c>
      <c r="D86" s="11" t="s">
        <v>347</v>
      </c>
      <c r="E86" s="11" t="s">
        <v>624</v>
      </c>
      <c r="F86" s="11">
        <v>36.170819999999999</v>
      </c>
      <c r="G86" s="11">
        <v>-115.14431</v>
      </c>
      <c r="H86" s="12">
        <v>110004300596</v>
      </c>
      <c r="I86" s="11">
        <v>7011</v>
      </c>
      <c r="J86" s="11" t="s">
        <v>844</v>
      </c>
      <c r="K86" s="11">
        <v>517810</v>
      </c>
      <c r="L86" s="11" t="s">
        <v>845</v>
      </c>
      <c r="M86" s="11" t="s">
        <v>846</v>
      </c>
      <c r="N86" s="11" t="s">
        <v>846</v>
      </c>
      <c r="O86" s="11" t="s">
        <v>723</v>
      </c>
      <c r="P86" s="11" t="s">
        <v>847</v>
      </c>
      <c r="Q86" s="11">
        <v>250</v>
      </c>
      <c r="R86" s="11">
        <v>2.289878E-3</v>
      </c>
      <c r="S86" s="11">
        <f t="shared" si="2"/>
        <v>9.1595120000000005E-6</v>
      </c>
      <c r="T86" s="11">
        <f t="shared" si="3"/>
        <v>1.0904180952380952E-4</v>
      </c>
      <c r="U86" s="11" t="s">
        <v>848</v>
      </c>
      <c r="V86" s="11" t="s">
        <v>849</v>
      </c>
      <c r="W86" s="13" t="s">
        <v>850</v>
      </c>
      <c r="X86" s="11" t="s">
        <v>80</v>
      </c>
      <c r="Y86" s="11" t="s">
        <v>80</v>
      </c>
      <c r="Z86" s="11" t="s">
        <v>80</v>
      </c>
      <c r="AA86" s="11" t="s">
        <v>80</v>
      </c>
      <c r="AB86" s="11" t="s">
        <v>80</v>
      </c>
      <c r="AC86" s="11" t="s">
        <v>80</v>
      </c>
      <c r="AD86" s="11" t="s">
        <v>80</v>
      </c>
      <c r="AE86" s="11" t="s">
        <v>80</v>
      </c>
      <c r="AF86" s="11" t="s">
        <v>80</v>
      </c>
      <c r="AG86" s="11" t="s">
        <v>80</v>
      </c>
      <c r="AH86" s="11" t="s">
        <v>80</v>
      </c>
      <c r="AI86" s="11" t="s">
        <v>80</v>
      </c>
      <c r="AJ86" s="11" t="s">
        <v>80</v>
      </c>
      <c r="AK86" s="11" t="s">
        <v>80</v>
      </c>
      <c r="AL86" s="11" t="s">
        <v>80</v>
      </c>
      <c r="AM86" s="11" t="s">
        <v>80</v>
      </c>
      <c r="AN86" s="11" t="s">
        <v>80</v>
      </c>
      <c r="AO86" s="11" t="s">
        <v>80</v>
      </c>
      <c r="AP86" s="11" t="s">
        <v>80</v>
      </c>
      <c r="AQ86" s="11" t="s">
        <v>80</v>
      </c>
      <c r="AR86" s="11" t="s">
        <v>80</v>
      </c>
      <c r="AS86" s="11" t="s">
        <v>80</v>
      </c>
      <c r="AT86" s="11" t="s">
        <v>80</v>
      </c>
      <c r="AU86" s="11" t="s">
        <v>80</v>
      </c>
      <c r="AV86" s="11" t="s">
        <v>80</v>
      </c>
      <c r="AW86" s="11" t="s">
        <v>80</v>
      </c>
      <c r="AX86" s="11" t="s">
        <v>80</v>
      </c>
      <c r="AY86" s="11" t="s">
        <v>80</v>
      </c>
      <c r="AZ86" s="11" t="s">
        <v>80</v>
      </c>
      <c r="BA86" s="11" t="s">
        <v>80</v>
      </c>
      <c r="BB86" s="11" t="s">
        <v>80</v>
      </c>
      <c r="BC86" s="11" t="s">
        <v>80</v>
      </c>
      <c r="BD86" s="11" t="s">
        <v>80</v>
      </c>
      <c r="BE86" s="11" t="s">
        <v>80</v>
      </c>
      <c r="BF86" s="11" t="s">
        <v>80</v>
      </c>
      <c r="BG86" s="11" t="s">
        <v>80</v>
      </c>
      <c r="BH86" s="11" t="s">
        <v>851</v>
      </c>
      <c r="BI86" s="11" t="s">
        <v>80</v>
      </c>
      <c r="BJ86" s="11" t="s">
        <v>80</v>
      </c>
      <c r="BK86" s="11" t="s">
        <v>80</v>
      </c>
      <c r="BL86" s="11" t="s">
        <v>852</v>
      </c>
      <c r="BM86" s="11" t="s">
        <v>853</v>
      </c>
    </row>
    <row r="87" spans="1:65" x14ac:dyDescent="0.25">
      <c r="A87" s="11">
        <v>2023</v>
      </c>
      <c r="B87" s="11" t="s">
        <v>854</v>
      </c>
      <c r="C87" s="11" t="s">
        <v>843</v>
      </c>
      <c r="D87" s="11" t="s">
        <v>855</v>
      </c>
      <c r="E87" s="11" t="s">
        <v>624</v>
      </c>
      <c r="F87" s="11">
        <v>36.122100000000003</v>
      </c>
      <c r="G87" s="11">
        <v>-115.17139</v>
      </c>
      <c r="H87" s="12">
        <v>110004306938</v>
      </c>
      <c r="I87" s="11">
        <v>7011</v>
      </c>
      <c r="J87" s="11" t="s">
        <v>844</v>
      </c>
      <c r="K87" s="11">
        <v>517810</v>
      </c>
      <c r="L87" s="11" t="s">
        <v>845</v>
      </c>
      <c r="M87" s="11" t="s">
        <v>846</v>
      </c>
      <c r="N87" s="11" t="s">
        <v>846</v>
      </c>
      <c r="O87" s="11" t="s">
        <v>1712</v>
      </c>
      <c r="P87" s="11" t="s">
        <v>856</v>
      </c>
      <c r="Q87" s="11">
        <v>250</v>
      </c>
      <c r="R87" s="11">
        <v>0.67112412200000005</v>
      </c>
      <c r="S87" s="11">
        <f t="shared" si="2"/>
        <v>2.684496488E-3</v>
      </c>
      <c r="T87" s="11">
        <f t="shared" si="3"/>
        <v>3.1958291523809523E-2</v>
      </c>
      <c r="U87" s="11" t="s">
        <v>857</v>
      </c>
      <c r="V87" s="11" t="s">
        <v>849</v>
      </c>
      <c r="W87" s="13" t="s">
        <v>850</v>
      </c>
      <c r="AA87" s="11">
        <v>2023</v>
      </c>
      <c r="AB87" s="13" t="s">
        <v>858</v>
      </c>
      <c r="AC87" s="11" t="s">
        <v>859</v>
      </c>
      <c r="AD87" s="11">
        <v>0.86399999999999999</v>
      </c>
      <c r="AE87" s="11">
        <v>0.86399999999999999</v>
      </c>
      <c r="AF87" s="11">
        <v>5.6358749999999999E-2</v>
      </c>
      <c r="AG87" s="11" t="s">
        <v>79</v>
      </c>
      <c r="AH87" s="11">
        <v>0.86399999999999999</v>
      </c>
      <c r="AI87" s="11">
        <v>1.33680672</v>
      </c>
      <c r="AJ87" s="11">
        <v>22069994</v>
      </c>
      <c r="AK87" s="11" t="s">
        <v>860</v>
      </c>
      <c r="AL87" s="11">
        <v>3</v>
      </c>
      <c r="AM87" s="11">
        <v>2.141</v>
      </c>
      <c r="AN87" s="11">
        <v>13.016</v>
      </c>
      <c r="AO87" s="11">
        <v>10.823</v>
      </c>
      <c r="AP87" s="11">
        <v>5.5810000000000004</v>
      </c>
      <c r="AQ87" s="11">
        <v>1.0489999999999999</v>
      </c>
      <c r="AR87" s="11">
        <v>0.86399999999999999</v>
      </c>
      <c r="AS87" s="11">
        <v>0</v>
      </c>
      <c r="AT87" s="11">
        <v>0.72599999999999998</v>
      </c>
      <c r="AU87" s="11">
        <v>1.9790000000000001</v>
      </c>
      <c r="AV87" s="11">
        <v>1.466</v>
      </c>
      <c r="AW87" s="11">
        <v>1.2609999999999999</v>
      </c>
      <c r="AX87" s="11">
        <v>3.1419999999999999</v>
      </c>
      <c r="AY87" s="11">
        <v>18.234000000000002</v>
      </c>
      <c r="AZ87" s="11" t="s">
        <v>43</v>
      </c>
      <c r="BA87" s="11">
        <v>0.72599999999999998</v>
      </c>
      <c r="BB87" s="11">
        <v>1.7750611249999999</v>
      </c>
      <c r="BC87" s="11">
        <v>0.96511403399999995</v>
      </c>
      <c r="BD87" s="11">
        <v>5.2347188259999999</v>
      </c>
      <c r="BE87" s="11">
        <v>2.505078691</v>
      </c>
      <c r="BF87" s="11">
        <v>3.2684760879999999</v>
      </c>
      <c r="BG87" s="11">
        <v>3.2684760879999999</v>
      </c>
      <c r="BH87" s="11" t="s">
        <v>109</v>
      </c>
      <c r="BI87" s="11">
        <v>3.2684760879999999</v>
      </c>
      <c r="BJ87" s="11" t="s">
        <v>109</v>
      </c>
      <c r="BK87" s="11">
        <v>3.2684760879999999</v>
      </c>
      <c r="BL87" s="11" t="s">
        <v>109</v>
      </c>
    </row>
    <row r="88" spans="1:65" x14ac:dyDescent="0.25">
      <c r="A88" s="11">
        <v>2020</v>
      </c>
      <c r="B88" s="11" t="s">
        <v>861</v>
      </c>
      <c r="C88" s="11" t="s">
        <v>862</v>
      </c>
      <c r="D88" s="11" t="s">
        <v>863</v>
      </c>
      <c r="E88" s="11" t="s">
        <v>864</v>
      </c>
      <c r="F88" s="11">
        <v>21.304500000000001</v>
      </c>
      <c r="G88" s="11">
        <v>-157.88205600000001</v>
      </c>
      <c r="H88" s="12">
        <v>110005726802</v>
      </c>
      <c r="I88" s="11">
        <v>4952</v>
      </c>
      <c r="J88" s="11" t="s">
        <v>308</v>
      </c>
      <c r="K88" s="11">
        <v>339999</v>
      </c>
      <c r="L88" s="11" t="s">
        <v>309</v>
      </c>
      <c r="M88" s="11" t="s">
        <v>275</v>
      </c>
      <c r="N88" s="11" t="s">
        <v>276</v>
      </c>
      <c r="O88" s="11" t="s">
        <v>1716</v>
      </c>
      <c r="P88" s="11" t="s">
        <v>1717</v>
      </c>
      <c r="Q88" s="11">
        <v>365</v>
      </c>
      <c r="R88" s="11">
        <v>10.63046016</v>
      </c>
      <c r="S88" s="11">
        <f t="shared" si="2"/>
        <v>2.9124548383561644E-2</v>
      </c>
      <c r="T88" s="11">
        <f t="shared" si="3"/>
        <v>0.50621238857142858</v>
      </c>
      <c r="U88" s="11" t="s">
        <v>865</v>
      </c>
      <c r="V88" s="11" t="s">
        <v>866</v>
      </c>
      <c r="W88" s="13" t="s">
        <v>867</v>
      </c>
      <c r="AA88" s="11">
        <v>2023</v>
      </c>
      <c r="AB88" s="13" t="s">
        <v>868</v>
      </c>
      <c r="AC88" s="11" t="s">
        <v>869</v>
      </c>
      <c r="AD88" s="11">
        <v>77.5</v>
      </c>
      <c r="AE88" s="11">
        <v>59.71</v>
      </c>
      <c r="AF88" s="11">
        <v>58.25</v>
      </c>
      <c r="AG88" s="11" t="s">
        <v>79</v>
      </c>
      <c r="AH88" s="11">
        <v>59.71</v>
      </c>
      <c r="AI88" s="11">
        <v>92.385103299999997</v>
      </c>
      <c r="AJ88" s="11" t="s">
        <v>80</v>
      </c>
      <c r="AK88" s="11" t="s">
        <v>80</v>
      </c>
      <c r="AL88" s="11" t="s">
        <v>80</v>
      </c>
      <c r="AM88" s="11" t="s">
        <v>80</v>
      </c>
      <c r="AN88" s="11" t="s">
        <v>80</v>
      </c>
      <c r="AO88" s="11" t="s">
        <v>80</v>
      </c>
      <c r="AP88" s="11" t="s">
        <v>80</v>
      </c>
      <c r="AQ88" s="11" t="s">
        <v>80</v>
      </c>
      <c r="AR88" s="11" t="s">
        <v>80</v>
      </c>
      <c r="AS88" s="11" t="s">
        <v>80</v>
      </c>
      <c r="AT88" s="11" t="s">
        <v>80</v>
      </c>
      <c r="AU88" s="11" t="s">
        <v>80</v>
      </c>
      <c r="AV88" s="11" t="s">
        <v>80</v>
      </c>
      <c r="AW88" s="11" t="s">
        <v>80</v>
      </c>
      <c r="AX88" s="11" t="s">
        <v>80</v>
      </c>
      <c r="AY88" s="11" t="s">
        <v>80</v>
      </c>
      <c r="AZ88" s="11" t="s">
        <v>80</v>
      </c>
      <c r="BA88" s="11" t="s">
        <v>80</v>
      </c>
      <c r="BB88" s="11" t="s">
        <v>80</v>
      </c>
      <c r="BC88" s="11" t="s">
        <v>80</v>
      </c>
      <c r="BD88" s="11" t="s">
        <v>80</v>
      </c>
      <c r="BE88" s="11" t="s">
        <v>80</v>
      </c>
      <c r="BF88" s="11">
        <f>$AI88/0.409</f>
        <v>225.88044816625919</v>
      </c>
      <c r="BG88" s="11">
        <f>$BF88</f>
        <v>225.88044816625919</v>
      </c>
      <c r="BH88" s="11" t="s">
        <v>344</v>
      </c>
      <c r="BI88" s="11">
        <f>$BF88</f>
        <v>225.88044816625919</v>
      </c>
      <c r="BJ88" s="11" t="s">
        <v>344</v>
      </c>
      <c r="BK88" s="11">
        <f>$BF88</f>
        <v>225.88044816625919</v>
      </c>
      <c r="BL88" s="11" t="s">
        <v>344</v>
      </c>
      <c r="BM88" s="11" t="s">
        <v>632</v>
      </c>
    </row>
    <row r="89" spans="1:65" x14ac:dyDescent="0.25">
      <c r="A89" s="11">
        <v>2023</v>
      </c>
      <c r="B89" s="11" t="s">
        <v>870</v>
      </c>
      <c r="C89" s="11" t="s">
        <v>871</v>
      </c>
      <c r="D89" s="11" t="s">
        <v>872</v>
      </c>
      <c r="E89" s="11" t="s">
        <v>137</v>
      </c>
      <c r="F89" s="11">
        <v>37.021974</v>
      </c>
      <c r="G89" s="11">
        <v>-88.512833000000001</v>
      </c>
      <c r="H89" s="12">
        <v>110006367136</v>
      </c>
      <c r="I89" s="11">
        <v>4952</v>
      </c>
      <c r="J89" s="11" t="s">
        <v>308</v>
      </c>
      <c r="K89" s="11">
        <v>339999</v>
      </c>
      <c r="L89" s="11" t="s">
        <v>309</v>
      </c>
      <c r="M89" s="11" t="s">
        <v>275</v>
      </c>
      <c r="N89" s="11" t="s">
        <v>276</v>
      </c>
      <c r="O89" s="11" t="s">
        <v>1716</v>
      </c>
      <c r="P89" s="11" t="s">
        <v>1717</v>
      </c>
      <c r="Q89" s="11">
        <v>365</v>
      </c>
      <c r="R89" s="11">
        <v>0.8178628</v>
      </c>
      <c r="S89" s="11">
        <f t="shared" si="2"/>
        <v>2.2407199999999999E-3</v>
      </c>
      <c r="T89" s="11">
        <f t="shared" si="3"/>
        <v>3.8945847619047617E-2</v>
      </c>
      <c r="U89" s="11" t="s">
        <v>873</v>
      </c>
      <c r="V89" s="11" t="s">
        <v>874</v>
      </c>
      <c r="W89" s="11">
        <v>60400060505</v>
      </c>
      <c r="AA89" s="11">
        <v>2023</v>
      </c>
      <c r="AB89" s="13" t="s">
        <v>875</v>
      </c>
      <c r="AC89" s="11" t="s">
        <v>876</v>
      </c>
      <c r="AD89" s="11">
        <v>1</v>
      </c>
      <c r="AE89" s="11">
        <v>0.56000000000000005</v>
      </c>
      <c r="AF89" s="11">
        <v>0.47425</v>
      </c>
      <c r="AG89" s="11" t="s">
        <v>79</v>
      </c>
      <c r="AH89" s="11">
        <v>0.56000000000000005</v>
      </c>
      <c r="AI89" s="11">
        <v>0.86644880000000002</v>
      </c>
      <c r="AJ89" s="11">
        <v>1861592</v>
      </c>
      <c r="AK89" s="11" t="s">
        <v>877</v>
      </c>
      <c r="AL89" s="11">
        <v>2</v>
      </c>
      <c r="AM89" s="11">
        <v>3.3180000000000001</v>
      </c>
      <c r="AN89" s="11">
        <v>6.1909999999999998</v>
      </c>
      <c r="AO89" s="11">
        <v>7.2649999999999997</v>
      </c>
      <c r="AP89" s="11">
        <v>6.9770000000000003</v>
      </c>
      <c r="AQ89" s="11">
        <v>5.8239999999999998</v>
      </c>
      <c r="AR89" s="11">
        <v>3.78</v>
      </c>
      <c r="AS89" s="11">
        <v>1.889</v>
      </c>
      <c r="AT89" s="11">
        <v>1.32</v>
      </c>
      <c r="AU89" s="11">
        <v>1.105</v>
      </c>
      <c r="AV89" s="11">
        <v>1.4059999999999999</v>
      </c>
      <c r="AW89" s="11">
        <v>2.2989999999999999</v>
      </c>
      <c r="AX89" s="11">
        <v>1.2949999999999999</v>
      </c>
      <c r="AY89" s="11">
        <v>4.16</v>
      </c>
      <c r="AZ89" s="11" t="s">
        <v>45</v>
      </c>
      <c r="BA89" s="11">
        <v>1.105</v>
      </c>
      <c r="BB89" s="11">
        <v>2.7017114910000002</v>
      </c>
      <c r="BC89" s="11">
        <v>1.490821583</v>
      </c>
      <c r="BD89" s="11">
        <v>8.1124694379999998</v>
      </c>
      <c r="BE89" s="11">
        <v>3.9179400279999999</v>
      </c>
      <c r="BF89" s="11">
        <v>2.1184567240000001</v>
      </c>
      <c r="BG89" s="11">
        <v>2.7017114910000002</v>
      </c>
      <c r="BH89" s="11" t="s">
        <v>97</v>
      </c>
      <c r="BI89" s="11">
        <v>3.9179400279999999</v>
      </c>
      <c r="BJ89" s="11" t="s">
        <v>98</v>
      </c>
      <c r="BK89" s="11">
        <v>2.1184567240000001</v>
      </c>
      <c r="BL89" s="11" t="s">
        <v>109</v>
      </c>
    </row>
    <row r="90" spans="1:65" x14ac:dyDescent="0.25">
      <c r="A90" s="11">
        <v>2019</v>
      </c>
      <c r="B90" s="11" t="s">
        <v>878</v>
      </c>
      <c r="C90" s="11" t="s">
        <v>879</v>
      </c>
      <c r="D90" s="11" t="s">
        <v>880</v>
      </c>
      <c r="E90" s="11" t="s">
        <v>137</v>
      </c>
      <c r="F90" s="11">
        <v>37.491857000000003</v>
      </c>
      <c r="G90" s="11">
        <v>-82.539703000000003</v>
      </c>
      <c r="H90" s="12">
        <v>110006644872</v>
      </c>
      <c r="I90" s="11">
        <v>4952</v>
      </c>
      <c r="J90" s="11" t="s">
        <v>308</v>
      </c>
      <c r="K90" s="11">
        <v>339999</v>
      </c>
      <c r="L90" s="11" t="s">
        <v>309</v>
      </c>
      <c r="M90" s="11" t="s">
        <v>275</v>
      </c>
      <c r="N90" s="11" t="s">
        <v>276</v>
      </c>
      <c r="O90" s="11" t="s">
        <v>1716</v>
      </c>
      <c r="P90" s="11" t="s">
        <v>1717</v>
      </c>
      <c r="Q90" s="11">
        <v>365</v>
      </c>
      <c r="R90" s="11">
        <v>7.650194688</v>
      </c>
      <c r="S90" s="11">
        <f t="shared" si="2"/>
        <v>2.0959437501369863E-2</v>
      </c>
      <c r="T90" s="11">
        <f t="shared" si="3"/>
        <v>0.36429498514285713</v>
      </c>
      <c r="U90" s="11" t="s">
        <v>881</v>
      </c>
      <c r="V90" s="11" t="s">
        <v>882</v>
      </c>
      <c r="W90" s="11">
        <v>50702030202</v>
      </c>
      <c r="AA90" s="11">
        <v>2023</v>
      </c>
      <c r="AB90" s="13" t="s">
        <v>883</v>
      </c>
      <c r="AC90" s="11" t="s">
        <v>884</v>
      </c>
      <c r="AD90" s="11">
        <v>4</v>
      </c>
      <c r="AE90" s="11">
        <v>1.3</v>
      </c>
      <c r="AF90" s="11">
        <v>1.76935</v>
      </c>
      <c r="AG90" s="11" t="s">
        <v>79</v>
      </c>
      <c r="AH90" s="11">
        <v>1.3</v>
      </c>
      <c r="AI90" s="11">
        <v>2.0113989999999999</v>
      </c>
      <c r="AJ90" s="11">
        <v>887089</v>
      </c>
      <c r="AK90" s="11" t="s">
        <v>885</v>
      </c>
      <c r="AL90" s="11">
        <v>6</v>
      </c>
      <c r="AM90" s="11">
        <v>1586.354</v>
      </c>
      <c r="AN90" s="11">
        <v>2377.069</v>
      </c>
      <c r="AO90" s="11">
        <v>2797.6970000000001</v>
      </c>
      <c r="AP90" s="11">
        <v>3156.143</v>
      </c>
      <c r="AQ90" s="11">
        <v>2376.0450000000001</v>
      </c>
      <c r="AR90" s="11">
        <v>2062.9989999999998</v>
      </c>
      <c r="AS90" s="11">
        <v>1087.8610000000001</v>
      </c>
      <c r="AT90" s="11">
        <v>617.83900000000006</v>
      </c>
      <c r="AU90" s="11">
        <v>512.79899999999998</v>
      </c>
      <c r="AV90" s="11">
        <v>476.14800000000002</v>
      </c>
      <c r="AW90" s="11">
        <v>860.51900000000001</v>
      </c>
      <c r="AX90" s="11">
        <v>1170.588</v>
      </c>
      <c r="AY90" s="11">
        <v>1586.617</v>
      </c>
      <c r="AZ90" s="11" t="s">
        <v>46</v>
      </c>
      <c r="BA90" s="11">
        <v>476.14800000000002</v>
      </c>
      <c r="BB90" s="11">
        <v>1164.1760389999999</v>
      </c>
      <c r="BC90" s="11">
        <v>795.30831469999998</v>
      </c>
      <c r="BD90" s="11">
        <v>3878.616137</v>
      </c>
      <c r="BE90" s="11">
        <v>2321.8659600000001</v>
      </c>
      <c r="BF90" s="11">
        <v>4.9178459659999998</v>
      </c>
      <c r="BG90" s="11">
        <v>1164.1760389999999</v>
      </c>
      <c r="BH90" s="11" t="s">
        <v>97</v>
      </c>
      <c r="BI90" s="11">
        <v>2321.8659600000001</v>
      </c>
      <c r="BJ90" s="11" t="s">
        <v>98</v>
      </c>
      <c r="BK90" s="11">
        <v>795.30831469999998</v>
      </c>
      <c r="BL90" s="11" t="s">
        <v>99</v>
      </c>
    </row>
    <row r="91" spans="1:65" x14ac:dyDescent="0.25">
      <c r="A91" s="11">
        <v>2020</v>
      </c>
      <c r="B91" s="11" t="s">
        <v>886</v>
      </c>
      <c r="C91" s="11" t="s">
        <v>887</v>
      </c>
      <c r="D91" s="11" t="s">
        <v>888</v>
      </c>
      <c r="E91" s="11" t="s">
        <v>137</v>
      </c>
      <c r="F91" s="11">
        <v>37.700833000000003</v>
      </c>
      <c r="G91" s="11">
        <v>-83.984443999999996</v>
      </c>
      <c r="H91" s="12">
        <v>110006749162</v>
      </c>
      <c r="I91" s="11">
        <v>8711</v>
      </c>
      <c r="J91" s="11" t="s">
        <v>889</v>
      </c>
      <c r="K91" s="11">
        <v>921150</v>
      </c>
      <c r="L91" s="11" t="s">
        <v>890</v>
      </c>
      <c r="M91" s="11" t="s">
        <v>812</v>
      </c>
      <c r="N91" s="11" t="s">
        <v>813</v>
      </c>
      <c r="O91" s="11" t="s">
        <v>1716</v>
      </c>
      <c r="P91" s="11" t="s">
        <v>1717</v>
      </c>
      <c r="Q91" s="11">
        <v>365</v>
      </c>
      <c r="R91" s="11">
        <v>0.63481073799999999</v>
      </c>
      <c r="S91" s="11">
        <f t="shared" si="2"/>
        <v>1.7392075013698629E-3</v>
      </c>
      <c r="T91" s="11">
        <f t="shared" si="3"/>
        <v>3.0229082761904762E-2</v>
      </c>
      <c r="U91" s="11" t="s">
        <v>891</v>
      </c>
      <c r="V91" s="11" t="s">
        <v>892</v>
      </c>
      <c r="W91" s="11">
        <v>51002040505</v>
      </c>
      <c r="AA91" s="11">
        <v>2023</v>
      </c>
      <c r="AB91" s="13" t="s">
        <v>893</v>
      </c>
      <c r="AC91" s="11" t="s">
        <v>894</v>
      </c>
      <c r="AD91" s="11">
        <v>2</v>
      </c>
      <c r="AE91" s="11">
        <v>0.64</v>
      </c>
      <c r="AF91" s="11">
        <v>0.59416666699999998</v>
      </c>
      <c r="AG91" s="11" t="s">
        <v>79</v>
      </c>
      <c r="AH91" s="11">
        <v>0.64</v>
      </c>
      <c r="AI91" s="11">
        <v>0.99022719999999997</v>
      </c>
      <c r="AJ91" s="11">
        <v>868142</v>
      </c>
      <c r="AK91" s="11" t="s">
        <v>596</v>
      </c>
      <c r="AL91" s="11">
        <v>6</v>
      </c>
      <c r="AM91" s="11">
        <v>4675.7759999999998</v>
      </c>
      <c r="AN91" s="11">
        <v>7804.9459999999999</v>
      </c>
      <c r="AO91" s="11">
        <v>8267.66</v>
      </c>
      <c r="AP91" s="11">
        <v>9499.5239999999994</v>
      </c>
      <c r="AQ91" s="11">
        <v>7450.4</v>
      </c>
      <c r="AR91" s="11">
        <v>5677.0680000000002</v>
      </c>
      <c r="AS91" s="11">
        <v>3024.4740000000002</v>
      </c>
      <c r="AT91" s="11">
        <v>1400.143</v>
      </c>
      <c r="AU91" s="11">
        <v>1133.3969999999999</v>
      </c>
      <c r="AV91" s="11">
        <v>918.99400000000003</v>
      </c>
      <c r="AW91" s="11">
        <v>1344.192</v>
      </c>
      <c r="AX91" s="11">
        <v>3140.9140000000002</v>
      </c>
      <c r="AY91" s="11">
        <v>5918.9830000000002</v>
      </c>
      <c r="AZ91" s="11" t="s">
        <v>46</v>
      </c>
      <c r="BA91" s="11">
        <v>918.99400000000003</v>
      </c>
      <c r="BB91" s="11">
        <v>2246.929095</v>
      </c>
      <c r="BC91" s="11">
        <v>1570.935389</v>
      </c>
      <c r="BD91" s="11">
        <v>11432.21516</v>
      </c>
      <c r="BE91" s="11">
        <v>5637.3172759999998</v>
      </c>
      <c r="BF91" s="11">
        <v>2.4210933990000001</v>
      </c>
      <c r="BG91" s="11">
        <v>2246.929095</v>
      </c>
      <c r="BH91" s="11" t="s">
        <v>97</v>
      </c>
      <c r="BI91" s="11">
        <v>5637.3172759999998</v>
      </c>
      <c r="BJ91" s="11" t="s">
        <v>98</v>
      </c>
      <c r="BK91" s="11">
        <v>1570.935389</v>
      </c>
      <c r="BL91" s="11" t="s">
        <v>99</v>
      </c>
    </row>
    <row r="92" spans="1:65" x14ac:dyDescent="0.25">
      <c r="A92" s="11">
        <v>2020</v>
      </c>
      <c r="B92" s="11" t="s">
        <v>895</v>
      </c>
      <c r="C92" s="11" t="s">
        <v>896</v>
      </c>
      <c r="D92" s="11" t="s">
        <v>897</v>
      </c>
      <c r="E92" s="11" t="s">
        <v>137</v>
      </c>
      <c r="F92" s="11">
        <v>36.747222000000001</v>
      </c>
      <c r="G92" s="11">
        <v>-84.171943999999996</v>
      </c>
      <c r="H92" s="12">
        <v>110006751737</v>
      </c>
      <c r="I92" s="11">
        <v>4952</v>
      </c>
      <c r="J92" s="11" t="s">
        <v>308</v>
      </c>
      <c r="K92" s="11">
        <v>339999</v>
      </c>
      <c r="L92" s="11" t="s">
        <v>309</v>
      </c>
      <c r="M92" s="11" t="s">
        <v>275</v>
      </c>
      <c r="N92" s="11" t="s">
        <v>276</v>
      </c>
      <c r="O92" s="11" t="s">
        <v>1716</v>
      </c>
      <c r="P92" s="11" t="s">
        <v>1717</v>
      </c>
      <c r="Q92" s="11">
        <v>365</v>
      </c>
      <c r="R92" s="11">
        <v>5.4673851879999997</v>
      </c>
      <c r="S92" s="11">
        <f t="shared" si="2"/>
        <v>1.4979137501369862E-2</v>
      </c>
      <c r="T92" s="11">
        <f t="shared" si="3"/>
        <v>0.2603516756190476</v>
      </c>
      <c r="U92" s="11" t="s">
        <v>898</v>
      </c>
      <c r="V92" s="11" t="s">
        <v>899</v>
      </c>
      <c r="W92" s="11">
        <v>51301010704</v>
      </c>
      <c r="AA92" s="11">
        <v>2023</v>
      </c>
      <c r="AB92" s="13" t="s">
        <v>900</v>
      </c>
      <c r="AC92" s="11" t="s">
        <v>901</v>
      </c>
      <c r="AD92" s="11">
        <v>2</v>
      </c>
      <c r="AE92" s="11">
        <v>1.1200000000000001</v>
      </c>
      <c r="AF92" s="11">
        <v>0.87308333299999996</v>
      </c>
      <c r="AG92" s="11" t="s">
        <v>79</v>
      </c>
      <c r="AH92" s="11">
        <v>1.1200000000000001</v>
      </c>
      <c r="AI92" s="11">
        <v>1.7328976</v>
      </c>
      <c r="AJ92" s="11">
        <v>10192166</v>
      </c>
      <c r="AK92" s="11" t="s">
        <v>902</v>
      </c>
      <c r="AL92" s="11">
        <v>6</v>
      </c>
      <c r="AM92" s="11">
        <v>2774.3380000000002</v>
      </c>
      <c r="AN92" s="11">
        <v>4815.5140000000001</v>
      </c>
      <c r="AO92" s="11">
        <v>4907.9759999999997</v>
      </c>
      <c r="AP92" s="11">
        <v>5625.6570000000002</v>
      </c>
      <c r="AQ92" s="11">
        <v>4390.4650000000001</v>
      </c>
      <c r="AR92" s="11">
        <v>3375.4169999999999</v>
      </c>
      <c r="AS92" s="11">
        <v>1843.1220000000001</v>
      </c>
      <c r="AT92" s="11">
        <v>876.06700000000001</v>
      </c>
      <c r="AU92" s="11">
        <v>783.702</v>
      </c>
      <c r="AV92" s="11">
        <v>568.07299999999998</v>
      </c>
      <c r="AW92" s="11">
        <v>712.99900000000002</v>
      </c>
      <c r="AX92" s="11">
        <v>1903.7670000000001</v>
      </c>
      <c r="AY92" s="11">
        <v>3607.5459999999998</v>
      </c>
      <c r="AZ92" s="11" t="s">
        <v>46</v>
      </c>
      <c r="BA92" s="11">
        <v>568.07299999999998</v>
      </c>
      <c r="BB92" s="11">
        <v>1388.93154</v>
      </c>
      <c r="BC92" s="11">
        <v>954.76439600000003</v>
      </c>
      <c r="BD92" s="11">
        <v>6783.2224939999996</v>
      </c>
      <c r="BE92" s="11">
        <v>3345.5642750000002</v>
      </c>
      <c r="BF92" s="11">
        <v>4.2369134470000001</v>
      </c>
      <c r="BG92" s="11">
        <v>1388.93154</v>
      </c>
      <c r="BH92" s="11" t="s">
        <v>97</v>
      </c>
      <c r="BI92" s="11">
        <v>3345.5642750000002</v>
      </c>
      <c r="BJ92" s="11" t="s">
        <v>98</v>
      </c>
      <c r="BK92" s="11">
        <v>954.76439600000003</v>
      </c>
      <c r="BL92" s="11" t="s">
        <v>99</v>
      </c>
    </row>
    <row r="93" spans="1:65" x14ac:dyDescent="0.25">
      <c r="A93" s="11">
        <v>2021</v>
      </c>
      <c r="B93" s="11" t="s">
        <v>903</v>
      </c>
      <c r="C93" s="11" t="s">
        <v>862</v>
      </c>
      <c r="D93" s="11" t="s">
        <v>862</v>
      </c>
      <c r="E93" s="11" t="s">
        <v>864</v>
      </c>
      <c r="F93" s="11">
        <v>21.27167</v>
      </c>
      <c r="G93" s="11">
        <v>-157.77395999999999</v>
      </c>
      <c r="H93" s="12">
        <v>110006777210</v>
      </c>
      <c r="I93" s="11" t="s">
        <v>80</v>
      </c>
      <c r="J93" s="11" t="e">
        <v>#N/A</v>
      </c>
      <c r="K93" s="11" t="e">
        <v>#N/A</v>
      </c>
      <c r="L93" s="11" t="e">
        <v>#N/A</v>
      </c>
      <c r="M93" s="11" t="s">
        <v>846</v>
      </c>
      <c r="N93" s="11" t="s">
        <v>846</v>
      </c>
      <c r="O93" s="11" t="s">
        <v>723</v>
      </c>
      <c r="P93" s="11" t="s">
        <v>904</v>
      </c>
      <c r="Q93" s="11">
        <v>250</v>
      </c>
      <c r="R93" s="11">
        <v>6.7440745440000001</v>
      </c>
      <c r="S93" s="11">
        <f t="shared" si="2"/>
        <v>2.6976298175999999E-2</v>
      </c>
      <c r="T93" s="11">
        <f t="shared" si="3"/>
        <v>0.32114640685714285</v>
      </c>
      <c r="U93" s="11" t="s">
        <v>905</v>
      </c>
      <c r="V93" s="11" t="s">
        <v>906</v>
      </c>
      <c r="W93" s="13" t="s">
        <v>867</v>
      </c>
      <c r="AA93" s="11">
        <v>2023</v>
      </c>
      <c r="AB93" s="13" t="s">
        <v>868</v>
      </c>
      <c r="AC93" s="11" t="s">
        <v>907</v>
      </c>
      <c r="AD93" s="11" t="s">
        <v>80</v>
      </c>
      <c r="AE93" s="11" t="s">
        <v>80</v>
      </c>
      <c r="AF93" s="11" t="s">
        <v>80</v>
      </c>
      <c r="AG93" s="11" t="s">
        <v>79</v>
      </c>
      <c r="AH93" s="11" t="s">
        <v>80</v>
      </c>
      <c r="AI93" s="11" t="s">
        <v>80</v>
      </c>
      <c r="AJ93" s="11" t="s">
        <v>80</v>
      </c>
      <c r="AK93" s="11" t="s">
        <v>80</v>
      </c>
      <c r="AL93" s="11" t="s">
        <v>80</v>
      </c>
      <c r="AM93" s="11" t="s">
        <v>80</v>
      </c>
      <c r="AN93" s="11" t="s">
        <v>80</v>
      </c>
      <c r="AO93" s="11" t="s">
        <v>80</v>
      </c>
      <c r="AP93" s="11" t="s">
        <v>80</v>
      </c>
      <c r="AQ93" s="11" t="s">
        <v>80</v>
      </c>
      <c r="AR93" s="11" t="s">
        <v>80</v>
      </c>
      <c r="AS93" s="11" t="s">
        <v>80</v>
      </c>
      <c r="AT93" s="11" t="s">
        <v>80</v>
      </c>
      <c r="AU93" s="11" t="s">
        <v>80</v>
      </c>
      <c r="AV93" s="11" t="s">
        <v>80</v>
      </c>
      <c r="AW93" s="11" t="s">
        <v>80</v>
      </c>
      <c r="AX93" s="11" t="s">
        <v>80</v>
      </c>
      <c r="AY93" s="11" t="s">
        <v>80</v>
      </c>
      <c r="AZ93" s="11" t="s">
        <v>80</v>
      </c>
      <c r="BA93" s="11" t="s">
        <v>80</v>
      </c>
      <c r="BB93" s="11" t="s">
        <v>80</v>
      </c>
      <c r="BC93" s="11" t="s">
        <v>80</v>
      </c>
      <c r="BD93" s="11" t="s">
        <v>80</v>
      </c>
      <c r="BE93" s="11" t="s">
        <v>80</v>
      </c>
      <c r="BF93" s="11" t="e">
        <f t="shared" ref="BF93:BF95" si="4">$AI93/0.409</f>
        <v>#VALUE!</v>
      </c>
      <c r="BG93" s="11" t="s">
        <v>80</v>
      </c>
      <c r="BH93" s="11" t="s">
        <v>344</v>
      </c>
      <c r="BI93" s="11" t="s">
        <v>80</v>
      </c>
      <c r="BJ93" s="11" t="s">
        <v>344</v>
      </c>
      <c r="BK93" s="11" t="s">
        <v>80</v>
      </c>
      <c r="BL93" s="11" t="s">
        <v>344</v>
      </c>
      <c r="BM93" s="11" t="s">
        <v>908</v>
      </c>
    </row>
    <row r="94" spans="1:65" x14ac:dyDescent="0.25">
      <c r="A94" s="11">
        <v>2022</v>
      </c>
      <c r="B94" s="11" t="s">
        <v>909</v>
      </c>
      <c r="C94" s="11" t="s">
        <v>910</v>
      </c>
      <c r="D94" s="11" t="s">
        <v>911</v>
      </c>
      <c r="E94" s="11" t="s">
        <v>864</v>
      </c>
      <c r="F94" s="11">
        <v>21.994944</v>
      </c>
      <c r="G94" s="11">
        <v>-159.75363899999999</v>
      </c>
      <c r="H94" s="12">
        <v>110006777247</v>
      </c>
      <c r="I94" s="11">
        <v>913</v>
      </c>
      <c r="J94" s="11" t="e">
        <v>#N/A</v>
      </c>
      <c r="K94" s="11" t="e">
        <v>#N/A</v>
      </c>
      <c r="L94" s="11" t="e">
        <v>#N/A</v>
      </c>
      <c r="M94" s="11" t="s">
        <v>846</v>
      </c>
      <c r="N94" s="11" t="s">
        <v>846</v>
      </c>
      <c r="O94" s="11" t="s">
        <v>723</v>
      </c>
      <c r="P94" s="11" t="s">
        <v>912</v>
      </c>
      <c r="Q94" s="11">
        <v>250</v>
      </c>
      <c r="R94" s="11">
        <v>3.4399972499999998</v>
      </c>
      <c r="S94" s="11">
        <f t="shared" si="2"/>
        <v>1.3759988999999999E-2</v>
      </c>
      <c r="T94" s="11">
        <f t="shared" si="3"/>
        <v>0.16380939285714285</v>
      </c>
      <c r="U94" s="11" t="s">
        <v>913</v>
      </c>
      <c r="V94" s="11" t="s">
        <v>914</v>
      </c>
      <c r="W94" s="13" t="s">
        <v>915</v>
      </c>
      <c r="AA94" s="11">
        <v>2023</v>
      </c>
      <c r="AB94" s="13" t="s">
        <v>916</v>
      </c>
      <c r="AC94" s="11" t="s">
        <v>869</v>
      </c>
      <c r="AD94" s="11" t="s">
        <v>80</v>
      </c>
      <c r="AE94" s="11" t="s">
        <v>80</v>
      </c>
      <c r="AF94" s="11">
        <v>3.9725000000000001</v>
      </c>
      <c r="AG94" s="11" t="s">
        <v>79</v>
      </c>
      <c r="AH94" s="11">
        <v>3.9725000000000001</v>
      </c>
      <c r="AI94" s="11">
        <v>6.1463711749999996</v>
      </c>
      <c r="AJ94" s="11" t="s">
        <v>80</v>
      </c>
      <c r="AK94" s="11" t="s">
        <v>80</v>
      </c>
      <c r="AL94" s="11" t="s">
        <v>80</v>
      </c>
      <c r="AM94" s="11" t="s">
        <v>80</v>
      </c>
      <c r="AN94" s="11" t="s">
        <v>80</v>
      </c>
      <c r="AO94" s="11" t="s">
        <v>80</v>
      </c>
      <c r="AP94" s="11" t="s">
        <v>80</v>
      </c>
      <c r="AQ94" s="11" t="s">
        <v>80</v>
      </c>
      <c r="AR94" s="11" t="s">
        <v>80</v>
      </c>
      <c r="AS94" s="11" t="s">
        <v>80</v>
      </c>
      <c r="AT94" s="11" t="s">
        <v>80</v>
      </c>
      <c r="AU94" s="11" t="s">
        <v>80</v>
      </c>
      <c r="AV94" s="11" t="s">
        <v>80</v>
      </c>
      <c r="AW94" s="11" t="s">
        <v>80</v>
      </c>
      <c r="AX94" s="11" t="s">
        <v>80</v>
      </c>
      <c r="AY94" s="11" t="s">
        <v>80</v>
      </c>
      <c r="AZ94" s="11" t="s">
        <v>80</v>
      </c>
      <c r="BA94" s="11" t="s">
        <v>80</v>
      </c>
      <c r="BB94" s="11" t="s">
        <v>80</v>
      </c>
      <c r="BC94" s="11" t="s">
        <v>80</v>
      </c>
      <c r="BD94" s="11" t="s">
        <v>80</v>
      </c>
      <c r="BE94" s="11" t="s">
        <v>80</v>
      </c>
      <c r="BF94" s="11">
        <f t="shared" si="4"/>
        <v>15.027802383863081</v>
      </c>
      <c r="BG94" s="11">
        <f t="shared" ref="BG94:BG95" si="5">$BF94</f>
        <v>15.027802383863081</v>
      </c>
      <c r="BH94" s="11" t="s">
        <v>344</v>
      </c>
      <c r="BI94" s="11">
        <f t="shared" ref="BI94:BI95" si="6">$BF94</f>
        <v>15.027802383863081</v>
      </c>
      <c r="BJ94" s="11" t="s">
        <v>344</v>
      </c>
      <c r="BK94" s="11">
        <f t="shared" ref="BK94:BK95" si="7">$BF94</f>
        <v>15.027802383863081</v>
      </c>
      <c r="BL94" s="11" t="s">
        <v>344</v>
      </c>
      <c r="BM94" s="11" t="s">
        <v>632</v>
      </c>
    </row>
    <row r="95" spans="1:65" x14ac:dyDescent="0.25">
      <c r="A95" s="11">
        <v>2021</v>
      </c>
      <c r="B95" s="11" t="s">
        <v>917</v>
      </c>
      <c r="C95" s="11" t="s">
        <v>918</v>
      </c>
      <c r="D95" s="11" t="s">
        <v>919</v>
      </c>
      <c r="E95" s="11" t="s">
        <v>411</v>
      </c>
      <c r="F95" s="11">
        <v>30.048590999999998</v>
      </c>
      <c r="G95" s="11">
        <v>-90.630941000000007</v>
      </c>
      <c r="H95" s="12">
        <v>110007015871</v>
      </c>
      <c r="I95" s="11">
        <v>2869</v>
      </c>
      <c r="J95" s="11" t="s">
        <v>68</v>
      </c>
      <c r="K95" s="11">
        <v>325180</v>
      </c>
      <c r="L95" s="11" t="s">
        <v>69</v>
      </c>
      <c r="M95" s="11" t="s">
        <v>70</v>
      </c>
      <c r="N95" s="11" t="s">
        <v>71</v>
      </c>
      <c r="O95" s="11" t="s">
        <v>72</v>
      </c>
      <c r="P95" s="11" t="s">
        <v>73</v>
      </c>
      <c r="Q95" s="11">
        <v>350</v>
      </c>
      <c r="R95" s="11">
        <v>0.16571</v>
      </c>
      <c r="S95" s="11">
        <f t="shared" si="2"/>
        <v>4.7345714285714283E-4</v>
      </c>
      <c r="T95" s="11">
        <f t="shared" si="3"/>
        <v>7.8909523809523804E-3</v>
      </c>
      <c r="U95" s="11" t="s">
        <v>920</v>
      </c>
      <c r="V95" s="11" t="s">
        <v>921</v>
      </c>
      <c r="W95" s="11">
        <v>80702040302</v>
      </c>
      <c r="AA95" s="11">
        <v>2023</v>
      </c>
      <c r="AB95" s="13" t="s">
        <v>922</v>
      </c>
      <c r="AC95" s="11" t="s">
        <v>417</v>
      </c>
      <c r="AD95" s="11" t="s">
        <v>80</v>
      </c>
      <c r="AE95" s="11">
        <v>13.17</v>
      </c>
      <c r="AF95" s="11">
        <v>0.192795667</v>
      </c>
      <c r="AG95" s="11" t="s">
        <v>79</v>
      </c>
      <c r="AH95" s="11">
        <v>13.17</v>
      </c>
      <c r="AI95" s="11">
        <v>20.377019099999998</v>
      </c>
      <c r="AJ95" s="11" t="s">
        <v>80</v>
      </c>
      <c r="AK95" s="11" t="s">
        <v>80</v>
      </c>
      <c r="AL95" s="11" t="s">
        <v>80</v>
      </c>
      <c r="AM95" s="11" t="s">
        <v>80</v>
      </c>
      <c r="AN95" s="11" t="s">
        <v>80</v>
      </c>
      <c r="AO95" s="11" t="s">
        <v>80</v>
      </c>
      <c r="AP95" s="11" t="s">
        <v>80</v>
      </c>
      <c r="AQ95" s="11" t="s">
        <v>80</v>
      </c>
      <c r="AR95" s="11" t="s">
        <v>80</v>
      </c>
      <c r="AS95" s="11" t="s">
        <v>80</v>
      </c>
      <c r="AT95" s="11" t="s">
        <v>80</v>
      </c>
      <c r="AU95" s="11" t="s">
        <v>80</v>
      </c>
      <c r="AV95" s="11" t="s">
        <v>80</v>
      </c>
      <c r="AW95" s="11" t="s">
        <v>80</v>
      </c>
      <c r="AX95" s="11" t="s">
        <v>80</v>
      </c>
      <c r="AY95" s="11" t="s">
        <v>80</v>
      </c>
      <c r="AZ95" s="11" t="s">
        <v>80</v>
      </c>
      <c r="BA95" s="11" t="s">
        <v>80</v>
      </c>
      <c r="BB95" s="11" t="s">
        <v>80</v>
      </c>
      <c r="BC95" s="11" t="s">
        <v>80</v>
      </c>
      <c r="BD95" s="11" t="s">
        <v>80</v>
      </c>
      <c r="BE95" s="11" t="s">
        <v>80</v>
      </c>
      <c r="BF95" s="11">
        <f t="shared" si="4"/>
        <v>49.821562591687041</v>
      </c>
      <c r="BG95" s="11">
        <f t="shared" si="5"/>
        <v>49.821562591687041</v>
      </c>
      <c r="BH95" s="11" t="s">
        <v>344</v>
      </c>
      <c r="BI95" s="11">
        <f t="shared" si="6"/>
        <v>49.821562591687041</v>
      </c>
      <c r="BJ95" s="11" t="s">
        <v>344</v>
      </c>
      <c r="BK95" s="11">
        <f t="shared" si="7"/>
        <v>49.821562591687041</v>
      </c>
      <c r="BL95" s="11" t="s">
        <v>344</v>
      </c>
      <c r="BM95" s="11" t="s">
        <v>632</v>
      </c>
    </row>
    <row r="96" spans="1:65" x14ac:dyDescent="0.25">
      <c r="A96" s="11">
        <v>2021</v>
      </c>
      <c r="B96" s="11" t="s">
        <v>923</v>
      </c>
      <c r="C96" s="11" t="s">
        <v>924</v>
      </c>
      <c r="D96" s="11" t="s">
        <v>925</v>
      </c>
      <c r="E96" s="11" t="s">
        <v>67</v>
      </c>
      <c r="F96" s="11">
        <v>39.698279999999997</v>
      </c>
      <c r="G96" s="11">
        <v>-75.503974999999997</v>
      </c>
      <c r="H96" s="12">
        <v>110007970142</v>
      </c>
      <c r="I96" s="11">
        <v>2869</v>
      </c>
      <c r="J96" s="11" t="s">
        <v>68</v>
      </c>
      <c r="K96" s="11">
        <v>325180</v>
      </c>
      <c r="L96" s="11" t="s">
        <v>69</v>
      </c>
      <c r="M96" s="11" t="s">
        <v>70</v>
      </c>
      <c r="N96" s="11" t="s">
        <v>71</v>
      </c>
      <c r="O96" s="11" t="s">
        <v>72</v>
      </c>
      <c r="P96" s="11" t="s">
        <v>73</v>
      </c>
      <c r="Q96" s="11">
        <v>350</v>
      </c>
      <c r="R96" s="11">
        <v>1.77</v>
      </c>
      <c r="S96" s="11">
        <f t="shared" si="2"/>
        <v>5.0571428571428573E-3</v>
      </c>
      <c r="T96" s="11">
        <f t="shared" si="3"/>
        <v>8.4285714285714283E-2</v>
      </c>
      <c r="U96" s="11" t="s">
        <v>926</v>
      </c>
      <c r="V96" s="11" t="s">
        <v>927</v>
      </c>
      <c r="W96" s="11">
        <v>20402060103</v>
      </c>
      <c r="AA96" s="11">
        <v>2023</v>
      </c>
      <c r="AB96" s="13" t="s">
        <v>928</v>
      </c>
      <c r="AC96" s="11" t="s">
        <v>95</v>
      </c>
      <c r="AD96" s="11" t="s">
        <v>80</v>
      </c>
      <c r="AE96" s="11">
        <v>62.6</v>
      </c>
      <c r="AF96" s="11">
        <v>2.7749999999999999</v>
      </c>
      <c r="AG96" s="11" t="s">
        <v>79</v>
      </c>
      <c r="AH96" s="11">
        <v>62.6</v>
      </c>
      <c r="AI96" s="11">
        <v>96.856598000000005</v>
      </c>
      <c r="AJ96" s="11">
        <v>24903448</v>
      </c>
      <c r="AK96" s="11" t="s">
        <v>80</v>
      </c>
      <c r="AL96" s="11">
        <v>4</v>
      </c>
      <c r="AM96" s="11">
        <v>4.4189999999999996</v>
      </c>
      <c r="AN96" s="11">
        <v>18.727</v>
      </c>
      <c r="AO96" s="11">
        <v>36.804000000000002</v>
      </c>
      <c r="AP96" s="11">
        <v>30.074999999999999</v>
      </c>
      <c r="AQ96" s="11">
        <v>7.0010000000000003</v>
      </c>
      <c r="AR96" s="11">
        <v>5.41</v>
      </c>
      <c r="AS96" s="11">
        <v>4.1749999999999998</v>
      </c>
      <c r="AT96" s="11">
        <v>2.6859999999999999</v>
      </c>
      <c r="AU96" s="11">
        <v>2.2730000000000001</v>
      </c>
      <c r="AV96" s="11">
        <v>2.9660000000000002</v>
      </c>
      <c r="AW96" s="11">
        <v>3.1640000000000001</v>
      </c>
      <c r="AX96" s="11">
        <v>3.5430000000000001</v>
      </c>
      <c r="AY96" s="11">
        <v>7.032</v>
      </c>
      <c r="AZ96" s="11" t="s">
        <v>45</v>
      </c>
      <c r="BA96" s="11">
        <v>2.2730000000000001</v>
      </c>
      <c r="BB96" s="11">
        <v>5.5574572130000002</v>
      </c>
      <c r="BC96" s="11">
        <v>3.1454933920000001</v>
      </c>
      <c r="BD96" s="11">
        <v>10.80440098</v>
      </c>
      <c r="BE96" s="11">
        <v>6.7750849110000004</v>
      </c>
      <c r="BF96" s="11">
        <v>236.813198</v>
      </c>
      <c r="BG96" s="11">
        <v>236.813198</v>
      </c>
      <c r="BH96" s="11" t="s">
        <v>109</v>
      </c>
      <c r="BI96" s="11">
        <v>236.813198</v>
      </c>
      <c r="BJ96" s="11" t="s">
        <v>109</v>
      </c>
      <c r="BK96" s="11">
        <v>236.813198</v>
      </c>
      <c r="BL96" s="11" t="s">
        <v>109</v>
      </c>
    </row>
    <row r="97" spans="1:65" x14ac:dyDescent="0.25">
      <c r="A97" s="11">
        <v>2021</v>
      </c>
      <c r="B97" s="11" t="s">
        <v>929</v>
      </c>
      <c r="C97" s="11" t="s">
        <v>930</v>
      </c>
      <c r="D97" s="11" t="s">
        <v>931</v>
      </c>
      <c r="E97" s="11" t="s">
        <v>103</v>
      </c>
      <c r="F97" s="11">
        <v>41.452778000000002</v>
      </c>
      <c r="G97" s="11">
        <v>-79.690278000000006</v>
      </c>
      <c r="H97" s="12">
        <v>110008476327</v>
      </c>
      <c r="I97" s="11">
        <v>2865</v>
      </c>
      <c r="J97" s="11" t="s">
        <v>86</v>
      </c>
      <c r="K97" s="11">
        <v>323120</v>
      </c>
      <c r="L97" s="11" t="s">
        <v>87</v>
      </c>
      <c r="M97" s="11" t="s">
        <v>88</v>
      </c>
      <c r="N97" s="11" t="s">
        <v>89</v>
      </c>
      <c r="O97" s="11" t="s">
        <v>72</v>
      </c>
      <c r="P97" s="11" t="s">
        <v>932</v>
      </c>
      <c r="Q97" s="11">
        <v>350</v>
      </c>
      <c r="R97" s="11">
        <v>1.077115E-2</v>
      </c>
      <c r="S97" s="11">
        <f t="shared" si="2"/>
        <v>3.0774714285714283E-5</v>
      </c>
      <c r="T97" s="11">
        <f t="shared" si="3"/>
        <v>5.1291190476190473E-4</v>
      </c>
      <c r="U97" s="11" t="s">
        <v>933</v>
      </c>
      <c r="V97" s="11" t="s">
        <v>934</v>
      </c>
      <c r="W97" s="11">
        <v>50100030606</v>
      </c>
      <c r="AA97" s="11">
        <v>2023</v>
      </c>
      <c r="AB97" s="13" t="s">
        <v>935</v>
      </c>
      <c r="AC97" s="11" t="s">
        <v>936</v>
      </c>
      <c r="AD97" s="11">
        <v>5.7000000000000002E-2</v>
      </c>
      <c r="AE97" s="11" t="s">
        <v>80</v>
      </c>
      <c r="AF97" s="11">
        <v>2.0500417E-2</v>
      </c>
      <c r="AG97" s="11" t="s">
        <v>79</v>
      </c>
      <c r="AH97" s="11">
        <v>2.0500417E-2</v>
      </c>
      <c r="AI97" s="11">
        <v>3.1718860000000001E-2</v>
      </c>
      <c r="AJ97" s="11">
        <v>10222140</v>
      </c>
      <c r="AK97" s="11" t="s">
        <v>937</v>
      </c>
      <c r="AL97" s="11">
        <v>4</v>
      </c>
      <c r="AM97" s="11">
        <v>594.255</v>
      </c>
      <c r="AN97" s="11">
        <v>649.63900000000001</v>
      </c>
      <c r="AO97" s="11">
        <v>766.11400000000003</v>
      </c>
      <c r="AP97" s="11">
        <v>1078.585</v>
      </c>
      <c r="AQ97" s="11">
        <v>928.43499999999995</v>
      </c>
      <c r="AR97" s="11">
        <v>604.23400000000004</v>
      </c>
      <c r="AS97" s="11">
        <v>480.84300000000002</v>
      </c>
      <c r="AT97" s="11">
        <v>285.55799999999999</v>
      </c>
      <c r="AU97" s="11">
        <v>225.64400000000001</v>
      </c>
      <c r="AV97" s="11">
        <v>312.86900000000003</v>
      </c>
      <c r="AW97" s="11">
        <v>343.56599999999997</v>
      </c>
      <c r="AX97" s="11">
        <v>645.66399999999999</v>
      </c>
      <c r="AY97" s="11">
        <v>799.66099999999994</v>
      </c>
      <c r="AZ97" s="11" t="s">
        <v>45</v>
      </c>
      <c r="BA97" s="11">
        <v>225.64400000000001</v>
      </c>
      <c r="BB97" s="11">
        <v>551.69682150000006</v>
      </c>
      <c r="BC97" s="11">
        <v>367.11433959999999</v>
      </c>
      <c r="BD97" s="11">
        <v>1452.9462100000001</v>
      </c>
      <c r="BE97" s="11">
        <v>952.38332890000004</v>
      </c>
      <c r="BF97" s="11">
        <v>7.7552224000000003E-2</v>
      </c>
      <c r="BG97" s="11">
        <v>551.69682150000006</v>
      </c>
      <c r="BH97" s="11" t="s">
        <v>97</v>
      </c>
      <c r="BI97" s="11">
        <v>952.38332890000004</v>
      </c>
      <c r="BJ97" s="11" t="s">
        <v>98</v>
      </c>
      <c r="BK97" s="11">
        <v>367.11433959999999</v>
      </c>
      <c r="BL97" s="11" t="s">
        <v>99</v>
      </c>
    </row>
    <row r="98" spans="1:65" x14ac:dyDescent="0.25">
      <c r="A98" s="11">
        <v>2023</v>
      </c>
      <c r="B98" s="11" t="s">
        <v>938</v>
      </c>
      <c r="C98" s="11" t="s">
        <v>843</v>
      </c>
      <c r="D98" s="11" t="s">
        <v>855</v>
      </c>
      <c r="E98" s="11" t="s">
        <v>624</v>
      </c>
      <c r="F98" s="11">
        <v>36.176639999999999</v>
      </c>
      <c r="G98" s="11">
        <v>-115.12891999999999</v>
      </c>
      <c r="H98" s="12">
        <v>110008995490</v>
      </c>
      <c r="I98" s="11">
        <v>6513</v>
      </c>
      <c r="J98" s="11" t="s">
        <v>844</v>
      </c>
      <c r="K98" s="11">
        <v>517810</v>
      </c>
      <c r="L98" s="11" t="s">
        <v>845</v>
      </c>
      <c r="M98" s="11" t="s">
        <v>846</v>
      </c>
      <c r="N98" s="11" t="s">
        <v>846</v>
      </c>
      <c r="O98" s="11" t="s">
        <v>723</v>
      </c>
      <c r="P98" s="11" t="s">
        <v>939</v>
      </c>
      <c r="Q98" s="11">
        <v>250</v>
      </c>
      <c r="R98" s="11">
        <v>0.25150662600000001</v>
      </c>
      <c r="S98" s="11">
        <f t="shared" si="2"/>
        <v>1.0060265040000001E-3</v>
      </c>
      <c r="T98" s="11">
        <f t="shared" si="3"/>
        <v>1.1976506000000001E-2</v>
      </c>
      <c r="U98" s="11" t="s">
        <v>940</v>
      </c>
      <c r="V98" s="11" t="s">
        <v>849</v>
      </c>
      <c r="W98" s="13" t="s">
        <v>850</v>
      </c>
      <c r="AA98" s="11">
        <v>2023</v>
      </c>
      <c r="AB98" s="13" t="s">
        <v>858</v>
      </c>
      <c r="AC98" s="11" t="s">
        <v>859</v>
      </c>
      <c r="AD98" s="11">
        <v>0.4</v>
      </c>
      <c r="AE98" s="11">
        <v>0.4</v>
      </c>
      <c r="AF98" s="11">
        <v>8.0966670000000001E-3</v>
      </c>
      <c r="AG98" s="11" t="s">
        <v>79</v>
      </c>
      <c r="AH98" s="11">
        <v>0.4</v>
      </c>
      <c r="AI98" s="11">
        <v>0.618892</v>
      </c>
      <c r="AJ98" s="11" t="s">
        <v>80</v>
      </c>
      <c r="AK98" s="11" t="s">
        <v>80</v>
      </c>
      <c r="AL98" s="11" t="s">
        <v>80</v>
      </c>
      <c r="AM98" s="11" t="s">
        <v>80</v>
      </c>
      <c r="AN98" s="11" t="s">
        <v>80</v>
      </c>
      <c r="AO98" s="11" t="s">
        <v>80</v>
      </c>
      <c r="AP98" s="11" t="s">
        <v>80</v>
      </c>
      <c r="AQ98" s="11" t="s">
        <v>80</v>
      </c>
      <c r="AR98" s="11" t="s">
        <v>80</v>
      </c>
      <c r="AS98" s="11" t="s">
        <v>80</v>
      </c>
      <c r="AT98" s="11" t="s">
        <v>80</v>
      </c>
      <c r="AU98" s="11" t="s">
        <v>80</v>
      </c>
      <c r="AV98" s="11" t="s">
        <v>80</v>
      </c>
      <c r="AW98" s="11" t="s">
        <v>80</v>
      </c>
      <c r="AX98" s="11" t="s">
        <v>80</v>
      </c>
      <c r="AY98" s="11" t="s">
        <v>80</v>
      </c>
      <c r="AZ98" s="11" t="s">
        <v>80</v>
      </c>
      <c r="BA98" s="11" t="s">
        <v>80</v>
      </c>
      <c r="BB98" s="11" t="s">
        <v>80</v>
      </c>
      <c r="BC98" s="11" t="s">
        <v>80</v>
      </c>
      <c r="BD98" s="11" t="s">
        <v>80</v>
      </c>
      <c r="BE98" s="11" t="s">
        <v>80</v>
      </c>
      <c r="BF98" s="11">
        <f t="shared" ref="BF98" si="8">$AI98/0.409</f>
        <v>1.5131833740831298</v>
      </c>
      <c r="BG98" s="11">
        <f t="shared" ref="BG98" si="9">$BF98</f>
        <v>1.5131833740831298</v>
      </c>
      <c r="BH98" s="11" t="s">
        <v>344</v>
      </c>
      <c r="BI98" s="11">
        <f t="shared" ref="BI98" si="10">$BF98</f>
        <v>1.5131833740831298</v>
      </c>
      <c r="BJ98" s="11" t="s">
        <v>344</v>
      </c>
      <c r="BK98" s="11">
        <f t="shared" ref="BK98" si="11">$BF98</f>
        <v>1.5131833740831298</v>
      </c>
      <c r="BL98" s="11" t="s">
        <v>344</v>
      </c>
      <c r="BM98" s="11" t="s">
        <v>632</v>
      </c>
    </row>
    <row r="99" spans="1:65" x14ac:dyDescent="0.25">
      <c r="A99" s="11">
        <v>2019</v>
      </c>
      <c r="B99" s="11" t="s">
        <v>941</v>
      </c>
      <c r="C99" s="11" t="s">
        <v>942</v>
      </c>
      <c r="D99" s="11" t="s">
        <v>943</v>
      </c>
      <c r="E99" s="11" t="s">
        <v>256</v>
      </c>
      <c r="F99" s="11">
        <v>34.661079999999998</v>
      </c>
      <c r="G99" s="11">
        <v>-120.48135000000001</v>
      </c>
      <c r="H99" s="12">
        <v>110009547222</v>
      </c>
      <c r="I99" s="11">
        <v>4952</v>
      </c>
      <c r="J99" s="11" t="s">
        <v>308</v>
      </c>
      <c r="K99" s="11">
        <v>339999</v>
      </c>
      <c r="L99" s="11" t="s">
        <v>309</v>
      </c>
      <c r="M99" s="11" t="s">
        <v>275</v>
      </c>
      <c r="N99" s="11" t="s">
        <v>276</v>
      </c>
      <c r="O99" s="11" t="s">
        <v>1716</v>
      </c>
      <c r="P99" s="11" t="s">
        <v>1717</v>
      </c>
      <c r="Q99" s="11">
        <v>365</v>
      </c>
      <c r="R99" s="11">
        <v>1.060320438</v>
      </c>
      <c r="S99" s="11">
        <f t="shared" si="2"/>
        <v>2.9049875013698631E-3</v>
      </c>
      <c r="T99" s="11">
        <f t="shared" si="3"/>
        <v>5.0491449428571429E-2</v>
      </c>
      <c r="U99" s="11" t="s">
        <v>944</v>
      </c>
      <c r="V99" s="11" t="s">
        <v>945</v>
      </c>
      <c r="W99" s="13" t="s">
        <v>946</v>
      </c>
      <c r="AA99" s="11">
        <v>2023</v>
      </c>
      <c r="AB99" s="13" t="s">
        <v>947</v>
      </c>
      <c r="AC99" s="11" t="s">
        <v>948</v>
      </c>
      <c r="AD99" s="11">
        <v>5.5</v>
      </c>
      <c r="AE99" s="11" t="s">
        <v>80</v>
      </c>
      <c r="AF99" s="11">
        <v>3.1441666669999999</v>
      </c>
      <c r="AG99" s="11" t="s">
        <v>79</v>
      </c>
      <c r="AH99" s="11">
        <v>3.1441666669999999</v>
      </c>
      <c r="AI99" s="11">
        <v>4.864748992</v>
      </c>
      <c r="AJ99" s="11">
        <v>17607709</v>
      </c>
      <c r="AK99" s="11" t="s">
        <v>949</v>
      </c>
      <c r="AL99" s="11">
        <v>5</v>
      </c>
      <c r="AM99" s="11">
        <v>91.427000000000007</v>
      </c>
      <c r="AN99" s="11">
        <v>144.65</v>
      </c>
      <c r="AO99" s="11">
        <v>451.77</v>
      </c>
      <c r="AP99" s="11">
        <v>460.84199999999998</v>
      </c>
      <c r="AQ99" s="11">
        <v>121.804</v>
      </c>
      <c r="AR99" s="11">
        <v>12.284000000000001</v>
      </c>
      <c r="AS99" s="11">
        <v>18.023</v>
      </c>
      <c r="AT99" s="11">
        <v>5.016</v>
      </c>
      <c r="AU99" s="11">
        <v>0.44</v>
      </c>
      <c r="AV99" s="11">
        <v>0.435</v>
      </c>
      <c r="AW99" s="11">
        <v>2.04</v>
      </c>
      <c r="AX99" s="11">
        <v>3.669</v>
      </c>
      <c r="AY99" s="11">
        <v>17.765000000000001</v>
      </c>
      <c r="AZ99" s="11" t="s">
        <v>46</v>
      </c>
      <c r="BA99" s="11">
        <v>0.435</v>
      </c>
      <c r="BB99" s="11">
        <v>1.063569682</v>
      </c>
      <c r="BC99" s="11">
        <v>0.56793825200000003</v>
      </c>
      <c r="BD99" s="11">
        <v>223.5378973</v>
      </c>
      <c r="BE99" s="11">
        <v>11.03861858</v>
      </c>
      <c r="BF99" s="11">
        <v>11.89425181</v>
      </c>
      <c r="BG99" s="11">
        <v>11.89425181</v>
      </c>
      <c r="BH99" s="11" t="s">
        <v>109</v>
      </c>
      <c r="BI99" s="11">
        <v>11.89425181</v>
      </c>
      <c r="BJ99" s="11" t="s">
        <v>109</v>
      </c>
      <c r="BK99" s="11">
        <v>11.89425181</v>
      </c>
      <c r="BL99" s="11" t="s">
        <v>109</v>
      </c>
    </row>
    <row r="100" spans="1:65" x14ac:dyDescent="0.25">
      <c r="A100" s="11">
        <v>2019</v>
      </c>
      <c r="B100" s="11" t="s">
        <v>950</v>
      </c>
      <c r="C100" s="11" t="s">
        <v>711</v>
      </c>
      <c r="D100" s="11" t="s">
        <v>951</v>
      </c>
      <c r="E100" s="11" t="s">
        <v>137</v>
      </c>
      <c r="F100" s="11">
        <v>37.108094000000001</v>
      </c>
      <c r="G100" s="11">
        <v>-85.303033999999997</v>
      </c>
      <c r="H100" s="12">
        <v>110009696356</v>
      </c>
      <c r="I100" s="11">
        <v>4952</v>
      </c>
      <c r="J100" s="11" t="s">
        <v>308</v>
      </c>
      <c r="K100" s="11">
        <v>339999</v>
      </c>
      <c r="L100" s="11" t="s">
        <v>309</v>
      </c>
      <c r="M100" s="11" t="s">
        <v>275</v>
      </c>
      <c r="N100" s="11" t="s">
        <v>276</v>
      </c>
      <c r="O100" s="11" t="s">
        <v>1716</v>
      </c>
      <c r="P100" s="11" t="s">
        <v>1717</v>
      </c>
      <c r="Q100" s="11">
        <v>365</v>
      </c>
      <c r="R100" s="11">
        <v>4.6419240000000004</v>
      </c>
      <c r="S100" s="11">
        <f t="shared" si="2"/>
        <v>1.2717600000000001E-2</v>
      </c>
      <c r="T100" s="11">
        <f t="shared" si="3"/>
        <v>0.22104400000000002</v>
      </c>
      <c r="U100" s="11" t="s">
        <v>952</v>
      </c>
      <c r="V100" s="11" t="s">
        <v>953</v>
      </c>
      <c r="W100" s="11">
        <v>51100010407</v>
      </c>
      <c r="AA100" s="11">
        <v>2023</v>
      </c>
      <c r="AB100" s="13" t="s">
        <v>954</v>
      </c>
      <c r="AC100" s="11" t="s">
        <v>955</v>
      </c>
      <c r="AD100" s="11">
        <v>1.2</v>
      </c>
      <c r="AE100" s="11">
        <v>0.91</v>
      </c>
      <c r="AF100" s="11">
        <v>0.67345833300000002</v>
      </c>
      <c r="AG100" s="11" t="s">
        <v>79</v>
      </c>
      <c r="AH100" s="11">
        <v>0.91</v>
      </c>
      <c r="AI100" s="11">
        <v>1.4079793</v>
      </c>
      <c r="AJ100" s="11">
        <v>4002094</v>
      </c>
      <c r="AK100" s="11" t="s">
        <v>956</v>
      </c>
      <c r="AL100" s="11">
        <v>4</v>
      </c>
      <c r="AM100" s="11">
        <v>223.06700000000001</v>
      </c>
      <c r="AN100" s="11">
        <v>529.14499999999998</v>
      </c>
      <c r="AO100" s="11">
        <v>659.149</v>
      </c>
      <c r="AP100" s="11">
        <v>486.71899999999999</v>
      </c>
      <c r="AQ100" s="11">
        <v>288.53800000000001</v>
      </c>
      <c r="AR100" s="11">
        <v>222.43299999999999</v>
      </c>
      <c r="AS100" s="11">
        <v>133.21600000000001</v>
      </c>
      <c r="AT100" s="11">
        <v>77.084000000000003</v>
      </c>
      <c r="AU100" s="11">
        <v>56.985999999999997</v>
      </c>
      <c r="AV100" s="11">
        <v>55.433999999999997</v>
      </c>
      <c r="AW100" s="11">
        <v>44.689</v>
      </c>
      <c r="AX100" s="11">
        <v>194.04900000000001</v>
      </c>
      <c r="AY100" s="11">
        <v>368.78199999999998</v>
      </c>
      <c r="AZ100" s="11" t="s">
        <v>47</v>
      </c>
      <c r="BA100" s="11">
        <v>44.689</v>
      </c>
      <c r="BB100" s="11">
        <v>109.26405870000001</v>
      </c>
      <c r="BC100" s="11">
        <v>68.679122919999998</v>
      </c>
      <c r="BD100" s="11">
        <v>545.39608799999996</v>
      </c>
      <c r="BE100" s="11">
        <v>237.51412970000001</v>
      </c>
      <c r="BF100" s="11">
        <v>3.442492176</v>
      </c>
      <c r="BG100" s="11">
        <v>109.26405870000001</v>
      </c>
      <c r="BH100" s="11" t="s">
        <v>97</v>
      </c>
      <c r="BI100" s="11">
        <v>237.51412970000001</v>
      </c>
      <c r="BJ100" s="11" t="s">
        <v>98</v>
      </c>
      <c r="BK100" s="11">
        <v>68.679122919999998</v>
      </c>
      <c r="BL100" s="11" t="s">
        <v>99</v>
      </c>
    </row>
    <row r="101" spans="1:65" x14ac:dyDescent="0.25">
      <c r="A101" s="11">
        <v>2019</v>
      </c>
      <c r="B101" s="11" t="s">
        <v>957</v>
      </c>
      <c r="C101" s="11" t="s">
        <v>958</v>
      </c>
      <c r="D101" s="11" t="s">
        <v>959</v>
      </c>
      <c r="E101" s="11" t="s">
        <v>624</v>
      </c>
      <c r="F101" s="11">
        <v>39.526260000000001</v>
      </c>
      <c r="G101" s="11">
        <v>-119.81308</v>
      </c>
      <c r="H101" s="12">
        <v>110009830273</v>
      </c>
      <c r="I101" s="11">
        <v>7011</v>
      </c>
      <c r="J101" s="11" t="s">
        <v>844</v>
      </c>
      <c r="K101" s="11">
        <v>517810</v>
      </c>
      <c r="L101" s="11" t="s">
        <v>845</v>
      </c>
      <c r="M101" s="11" t="s">
        <v>846</v>
      </c>
      <c r="N101" s="11" t="s">
        <v>846</v>
      </c>
      <c r="O101" s="11" t="s">
        <v>723</v>
      </c>
      <c r="P101" s="11" t="s">
        <v>960</v>
      </c>
      <c r="Q101" s="11">
        <v>250</v>
      </c>
      <c r="R101" s="11">
        <v>0.48152252600000001</v>
      </c>
      <c r="S101" s="11">
        <f t="shared" si="2"/>
        <v>1.9260901040000001E-3</v>
      </c>
      <c r="T101" s="11">
        <f t="shared" si="3"/>
        <v>2.2929644095238094E-2</v>
      </c>
      <c r="U101" s="11" t="s">
        <v>961</v>
      </c>
      <c r="V101" s="11" t="s">
        <v>962</v>
      </c>
      <c r="W101" s="13" t="s">
        <v>963</v>
      </c>
      <c r="AA101" s="11">
        <v>2023</v>
      </c>
      <c r="AB101" s="13" t="s">
        <v>964</v>
      </c>
      <c r="AC101" s="11" t="s">
        <v>965</v>
      </c>
      <c r="AD101" s="11">
        <v>0</v>
      </c>
      <c r="AE101" s="11">
        <v>0</v>
      </c>
      <c r="AF101" s="11">
        <v>4.1024999999999999E-2</v>
      </c>
      <c r="AG101" s="11" t="s">
        <v>79</v>
      </c>
      <c r="AH101" s="11">
        <v>0</v>
      </c>
      <c r="AI101" s="11">
        <v>0</v>
      </c>
      <c r="AJ101" s="11" t="s">
        <v>80</v>
      </c>
      <c r="AK101" s="11" t="s">
        <v>80</v>
      </c>
      <c r="AL101" s="11" t="s">
        <v>80</v>
      </c>
      <c r="AM101" s="11" t="s">
        <v>80</v>
      </c>
      <c r="AN101" s="11" t="s">
        <v>80</v>
      </c>
      <c r="AO101" s="11" t="s">
        <v>80</v>
      </c>
      <c r="AP101" s="11" t="s">
        <v>80</v>
      </c>
      <c r="AQ101" s="11" t="s">
        <v>80</v>
      </c>
      <c r="AR101" s="11" t="s">
        <v>80</v>
      </c>
      <c r="AS101" s="11" t="s">
        <v>80</v>
      </c>
      <c r="AT101" s="11" t="s">
        <v>80</v>
      </c>
      <c r="AU101" s="11" t="s">
        <v>80</v>
      </c>
      <c r="AV101" s="11" t="s">
        <v>80</v>
      </c>
      <c r="AW101" s="11" t="s">
        <v>80</v>
      </c>
      <c r="AX101" s="11" t="s">
        <v>80</v>
      </c>
      <c r="AY101" s="11" t="s">
        <v>80</v>
      </c>
      <c r="AZ101" s="11" t="s">
        <v>80</v>
      </c>
      <c r="BA101" s="11" t="s">
        <v>80</v>
      </c>
      <c r="BB101" s="11" t="s">
        <v>80</v>
      </c>
      <c r="BC101" s="11" t="s">
        <v>80</v>
      </c>
      <c r="BD101" s="11" t="s">
        <v>80</v>
      </c>
      <c r="BE101" s="11" t="s">
        <v>80</v>
      </c>
      <c r="BF101" s="11">
        <f t="shared" ref="BF101" si="12">$AI101/0.409</f>
        <v>0</v>
      </c>
      <c r="BG101" s="11" t="s">
        <v>80</v>
      </c>
      <c r="BH101" s="11" t="s">
        <v>344</v>
      </c>
      <c r="BI101" s="11" t="s">
        <v>80</v>
      </c>
      <c r="BJ101" s="11" t="s">
        <v>344</v>
      </c>
      <c r="BK101" s="11" t="s">
        <v>80</v>
      </c>
      <c r="BL101" s="11" t="s">
        <v>344</v>
      </c>
      <c r="BM101" s="11" t="s">
        <v>966</v>
      </c>
    </row>
    <row r="102" spans="1:65" x14ac:dyDescent="0.25">
      <c r="A102" s="11">
        <v>2021</v>
      </c>
      <c r="B102" s="11" t="s">
        <v>967</v>
      </c>
      <c r="C102" s="11" t="s">
        <v>968</v>
      </c>
      <c r="D102" s="11" t="s">
        <v>969</v>
      </c>
      <c r="E102" s="11" t="s">
        <v>137</v>
      </c>
      <c r="F102" s="11">
        <v>37.780760000000001</v>
      </c>
      <c r="G102" s="11">
        <v>-85.510740999999996</v>
      </c>
      <c r="H102" s="12">
        <v>110009933402</v>
      </c>
      <c r="I102" s="11">
        <v>4952</v>
      </c>
      <c r="J102" s="11" t="s">
        <v>308</v>
      </c>
      <c r="K102" s="11">
        <v>339999</v>
      </c>
      <c r="L102" s="11" t="s">
        <v>309</v>
      </c>
      <c r="M102" s="11" t="s">
        <v>275</v>
      </c>
      <c r="N102" s="11" t="s">
        <v>276</v>
      </c>
      <c r="O102" s="11" t="s">
        <v>1716</v>
      </c>
      <c r="P102" s="11" t="s">
        <v>1717</v>
      </c>
      <c r="Q102" s="11">
        <v>365</v>
      </c>
      <c r="R102" s="11">
        <v>1.6219103500000001</v>
      </c>
      <c r="S102" s="11">
        <f t="shared" si="2"/>
        <v>4.4435899999999999E-3</v>
      </c>
      <c r="T102" s="11">
        <f t="shared" si="3"/>
        <v>7.7233826190476196E-2</v>
      </c>
      <c r="U102" s="11" t="s">
        <v>970</v>
      </c>
      <c r="V102" s="11" t="s">
        <v>971</v>
      </c>
      <c r="W102" s="11">
        <v>51401030306</v>
      </c>
      <c r="AA102" s="11">
        <v>2023</v>
      </c>
      <c r="AB102" s="13" t="s">
        <v>972</v>
      </c>
      <c r="AC102" s="11" t="s">
        <v>973</v>
      </c>
      <c r="AD102" s="11">
        <v>4</v>
      </c>
      <c r="AE102" s="11">
        <v>1.724</v>
      </c>
      <c r="AF102" s="11">
        <v>1.784333333</v>
      </c>
      <c r="AG102" s="11" t="s">
        <v>79</v>
      </c>
      <c r="AH102" s="11">
        <v>1.724</v>
      </c>
      <c r="AI102" s="11">
        <v>2.66742452</v>
      </c>
      <c r="AJ102" s="11">
        <v>10300979</v>
      </c>
      <c r="AK102" s="11" t="s">
        <v>974</v>
      </c>
      <c r="AL102" s="11">
        <v>5</v>
      </c>
      <c r="AM102" s="11">
        <v>976.86500000000001</v>
      </c>
      <c r="AN102" s="11">
        <v>1655.047</v>
      </c>
      <c r="AO102" s="11">
        <v>1881.9659999999999</v>
      </c>
      <c r="AP102" s="11">
        <v>1993.7660000000001</v>
      </c>
      <c r="AQ102" s="11">
        <v>1253.6310000000001</v>
      </c>
      <c r="AR102" s="11">
        <v>1040.989</v>
      </c>
      <c r="AS102" s="11">
        <v>725.01499999999999</v>
      </c>
      <c r="AT102" s="11">
        <v>322.55</v>
      </c>
      <c r="AU102" s="11">
        <v>247.12200000000001</v>
      </c>
      <c r="AV102" s="11">
        <v>302.334</v>
      </c>
      <c r="AW102" s="11">
        <v>204.941</v>
      </c>
      <c r="AX102" s="11">
        <v>625.86400000000003</v>
      </c>
      <c r="AY102" s="11">
        <v>1512.251</v>
      </c>
      <c r="AZ102" s="11" t="s">
        <v>47</v>
      </c>
      <c r="BA102" s="11">
        <v>204.941</v>
      </c>
      <c r="BB102" s="11">
        <v>501.07823960000002</v>
      </c>
      <c r="BC102" s="11">
        <v>332.30373889999998</v>
      </c>
      <c r="BD102" s="11">
        <v>2388.4229829999999</v>
      </c>
      <c r="BE102" s="11">
        <v>1140.332422</v>
      </c>
      <c r="BF102" s="11">
        <v>6.5218203419999998</v>
      </c>
      <c r="BG102" s="11">
        <v>501.07823960000002</v>
      </c>
      <c r="BH102" s="11" t="s">
        <v>97</v>
      </c>
      <c r="BI102" s="11">
        <v>1140.332422</v>
      </c>
      <c r="BJ102" s="11" t="s">
        <v>98</v>
      </c>
      <c r="BK102" s="11">
        <v>332.30373889999998</v>
      </c>
      <c r="BL102" s="11" t="s">
        <v>99</v>
      </c>
    </row>
    <row r="103" spans="1:65" x14ac:dyDescent="0.25">
      <c r="A103" s="11">
        <v>2019</v>
      </c>
      <c r="B103" s="11" t="s">
        <v>975</v>
      </c>
      <c r="C103" s="11" t="s">
        <v>976</v>
      </c>
      <c r="D103" s="11" t="s">
        <v>977</v>
      </c>
      <c r="E103" s="11" t="s">
        <v>137</v>
      </c>
      <c r="F103" s="11">
        <v>37.640973000000002</v>
      </c>
      <c r="G103" s="11">
        <v>-84.312661000000006</v>
      </c>
      <c r="H103" s="12">
        <v>110009933484</v>
      </c>
      <c r="I103" s="11">
        <v>4952</v>
      </c>
      <c r="J103" s="11" t="s">
        <v>308</v>
      </c>
      <c r="K103" s="11">
        <v>339999</v>
      </c>
      <c r="L103" s="11" t="s">
        <v>309</v>
      </c>
      <c r="M103" s="11" t="s">
        <v>275</v>
      </c>
      <c r="N103" s="11" t="s">
        <v>276</v>
      </c>
      <c r="O103" s="11" t="s">
        <v>1716</v>
      </c>
      <c r="P103" s="11" t="s">
        <v>1717</v>
      </c>
      <c r="Q103" s="11">
        <v>365</v>
      </c>
      <c r="R103" s="11">
        <v>3.2327685000000002</v>
      </c>
      <c r="S103" s="11">
        <f t="shared" si="2"/>
        <v>8.8569000000000009E-3</v>
      </c>
      <c r="T103" s="11">
        <f t="shared" si="3"/>
        <v>0.15394135714285714</v>
      </c>
      <c r="U103" s="11" t="s">
        <v>978</v>
      </c>
      <c r="V103" s="11" t="s">
        <v>979</v>
      </c>
      <c r="W103" s="11">
        <v>51002050204</v>
      </c>
      <c r="AA103" s="11">
        <v>2023</v>
      </c>
      <c r="AB103" s="13" t="s">
        <v>980</v>
      </c>
      <c r="AC103" s="11" t="s">
        <v>981</v>
      </c>
      <c r="AD103" s="11">
        <v>1</v>
      </c>
      <c r="AE103" s="11">
        <v>1</v>
      </c>
      <c r="AF103" s="11" t="s">
        <v>80</v>
      </c>
      <c r="AG103" s="11" t="s">
        <v>79</v>
      </c>
      <c r="AH103" s="11">
        <v>1</v>
      </c>
      <c r="AI103" s="11">
        <v>1.5472300000000001</v>
      </c>
      <c r="AJ103" s="11">
        <v>1827308</v>
      </c>
      <c r="AK103" s="11" t="s">
        <v>982</v>
      </c>
      <c r="AL103" s="11">
        <v>3</v>
      </c>
      <c r="AM103" s="11">
        <v>82.132999999999996</v>
      </c>
      <c r="AN103" s="11">
        <v>156.19399999999999</v>
      </c>
      <c r="AO103" s="11">
        <v>173.52500000000001</v>
      </c>
      <c r="AP103" s="11">
        <v>157.74199999999999</v>
      </c>
      <c r="AQ103" s="11">
        <v>122.655</v>
      </c>
      <c r="AR103" s="11">
        <v>88.152000000000001</v>
      </c>
      <c r="AS103" s="11">
        <v>55.741999999999997</v>
      </c>
      <c r="AT103" s="11">
        <v>27.564</v>
      </c>
      <c r="AU103" s="11">
        <v>23.113</v>
      </c>
      <c r="AV103" s="11">
        <v>36.738999999999997</v>
      </c>
      <c r="AW103" s="11">
        <v>24.471</v>
      </c>
      <c r="AX103" s="11">
        <v>53.732999999999997</v>
      </c>
      <c r="AY103" s="11">
        <v>129.98699999999999</v>
      </c>
      <c r="AZ103" s="11" t="s">
        <v>45</v>
      </c>
      <c r="BA103" s="11">
        <v>23.113</v>
      </c>
      <c r="BB103" s="11">
        <v>56.511002439999999</v>
      </c>
      <c r="BC103" s="11">
        <v>34.705723540000001</v>
      </c>
      <c r="BD103" s="11">
        <v>200.8141809</v>
      </c>
      <c r="BE103" s="11">
        <v>101.58288880000001</v>
      </c>
      <c r="BF103" s="11">
        <v>3.7829584349999998</v>
      </c>
      <c r="BG103" s="11">
        <v>56.511002439999999</v>
      </c>
      <c r="BH103" s="11" t="s">
        <v>97</v>
      </c>
      <c r="BI103" s="11">
        <v>101.58288880000001</v>
      </c>
      <c r="BJ103" s="11" t="s">
        <v>98</v>
      </c>
      <c r="BK103" s="11">
        <v>34.705723540000001</v>
      </c>
      <c r="BL103" s="11" t="s">
        <v>99</v>
      </c>
    </row>
    <row r="104" spans="1:65" x14ac:dyDescent="0.25">
      <c r="A104" s="11">
        <v>2019</v>
      </c>
      <c r="B104" s="11" t="s">
        <v>983</v>
      </c>
      <c r="C104" s="11" t="s">
        <v>984</v>
      </c>
      <c r="D104" s="11" t="s">
        <v>985</v>
      </c>
      <c r="E104" s="11" t="s">
        <v>137</v>
      </c>
      <c r="F104" s="11">
        <v>36.644849999999998</v>
      </c>
      <c r="G104" s="11">
        <v>-87.187950000000001</v>
      </c>
      <c r="H104" s="12">
        <v>110009937499</v>
      </c>
      <c r="I104" s="11">
        <v>4952</v>
      </c>
      <c r="J104" s="11" t="s">
        <v>308</v>
      </c>
      <c r="K104" s="11">
        <v>339999</v>
      </c>
      <c r="L104" s="11" t="s">
        <v>309</v>
      </c>
      <c r="M104" s="11" t="s">
        <v>275</v>
      </c>
      <c r="N104" s="11" t="s">
        <v>276</v>
      </c>
      <c r="O104" s="11" t="s">
        <v>1716</v>
      </c>
      <c r="P104" s="11" t="s">
        <v>1717</v>
      </c>
      <c r="Q104" s="11">
        <v>365</v>
      </c>
      <c r="R104" s="11">
        <v>1.053412813</v>
      </c>
      <c r="S104" s="11">
        <f t="shared" si="2"/>
        <v>2.8860625013698632E-3</v>
      </c>
      <c r="T104" s="11">
        <f t="shared" si="3"/>
        <v>5.0162514904761903E-2</v>
      </c>
      <c r="U104" s="11" t="s">
        <v>986</v>
      </c>
      <c r="V104" s="11" t="s">
        <v>987</v>
      </c>
      <c r="W104" s="11">
        <v>51302060603</v>
      </c>
      <c r="AA104" s="11">
        <v>2023</v>
      </c>
      <c r="AB104" s="13" t="s">
        <v>988</v>
      </c>
      <c r="AC104" s="11" t="s">
        <v>989</v>
      </c>
      <c r="AD104" s="11">
        <v>0.31</v>
      </c>
      <c r="AE104" s="11">
        <v>0.27</v>
      </c>
      <c r="AF104" s="11">
        <v>0.24408333300000001</v>
      </c>
      <c r="AG104" s="11" t="s">
        <v>79</v>
      </c>
      <c r="AH104" s="11">
        <v>0.27</v>
      </c>
      <c r="AI104" s="11">
        <v>0.41775210000000002</v>
      </c>
      <c r="AJ104" s="11">
        <v>10169550</v>
      </c>
      <c r="AK104" s="11" t="s">
        <v>80</v>
      </c>
      <c r="AL104" s="11">
        <v>1</v>
      </c>
      <c r="AM104" s="11">
        <v>21.916</v>
      </c>
      <c r="AN104" s="11">
        <v>65.793999999999997</v>
      </c>
      <c r="AO104" s="11">
        <v>110.907</v>
      </c>
      <c r="AP104" s="11">
        <v>56.792999999999999</v>
      </c>
      <c r="AQ104" s="11">
        <v>31.059000000000001</v>
      </c>
      <c r="AR104" s="11">
        <v>24.04</v>
      </c>
      <c r="AS104" s="11">
        <v>14.257999999999999</v>
      </c>
      <c r="AT104" s="11">
        <v>8.5820000000000007</v>
      </c>
      <c r="AU104" s="11">
        <v>5.6529999999999996</v>
      </c>
      <c r="AV104" s="11">
        <v>6.2320000000000002</v>
      </c>
      <c r="AW104" s="11">
        <v>6.016</v>
      </c>
      <c r="AX104" s="11">
        <v>13.755000000000001</v>
      </c>
      <c r="AY104" s="11">
        <v>36.106000000000002</v>
      </c>
      <c r="AZ104" s="11" t="s">
        <v>45</v>
      </c>
      <c r="BA104" s="11">
        <v>5.6529999999999996</v>
      </c>
      <c r="BB104" s="11">
        <v>13.821515890000001</v>
      </c>
      <c r="BC104" s="11">
        <v>8.0778586049999994</v>
      </c>
      <c r="BD104" s="11">
        <v>53.584352080000002</v>
      </c>
      <c r="BE104" s="11">
        <v>24.319794680000001</v>
      </c>
      <c r="BF104" s="11">
        <v>1.021398778</v>
      </c>
      <c r="BG104" s="11">
        <v>13.821515890000001</v>
      </c>
      <c r="BH104" s="11" t="s">
        <v>97</v>
      </c>
      <c r="BI104" s="11">
        <v>24.319794680000001</v>
      </c>
      <c r="BJ104" s="11" t="s">
        <v>98</v>
      </c>
      <c r="BK104" s="11">
        <v>8.0778586049999994</v>
      </c>
      <c r="BL104" s="11" t="s">
        <v>99</v>
      </c>
    </row>
    <row r="105" spans="1:65" x14ac:dyDescent="0.25">
      <c r="A105" s="11">
        <v>2019</v>
      </c>
      <c r="B105" s="11" t="s">
        <v>990</v>
      </c>
      <c r="C105" s="11" t="s">
        <v>991</v>
      </c>
      <c r="D105" s="11" t="s">
        <v>992</v>
      </c>
      <c r="E105" s="11" t="s">
        <v>137</v>
      </c>
      <c r="F105" s="11">
        <v>36.787260000000003</v>
      </c>
      <c r="G105" s="11">
        <v>-85.369240000000005</v>
      </c>
      <c r="H105" s="12">
        <v>110009938265</v>
      </c>
      <c r="I105" s="11">
        <v>4952</v>
      </c>
      <c r="J105" s="11" t="s">
        <v>308</v>
      </c>
      <c r="K105" s="11">
        <v>339999</v>
      </c>
      <c r="L105" s="11" t="s">
        <v>309</v>
      </c>
      <c r="M105" s="11" t="s">
        <v>275</v>
      </c>
      <c r="N105" s="11" t="s">
        <v>276</v>
      </c>
      <c r="O105" s="11" t="s">
        <v>1716</v>
      </c>
      <c r="P105" s="11" t="s">
        <v>1717</v>
      </c>
      <c r="Q105" s="11">
        <v>365</v>
      </c>
      <c r="R105" s="11">
        <v>0.31346802299999998</v>
      </c>
      <c r="S105" s="11">
        <f t="shared" si="2"/>
        <v>8.5881650136986293E-4</v>
      </c>
      <c r="T105" s="11">
        <f t="shared" si="3"/>
        <v>1.4927048714285714E-2</v>
      </c>
      <c r="U105" s="11" t="s">
        <v>993</v>
      </c>
      <c r="V105" s="11" t="s">
        <v>994</v>
      </c>
      <c r="W105" s="11">
        <v>51301030701</v>
      </c>
      <c r="AA105" s="11">
        <v>2023</v>
      </c>
      <c r="AB105" s="13" t="s">
        <v>995</v>
      </c>
      <c r="AC105" s="11" t="s">
        <v>901</v>
      </c>
      <c r="AD105" s="11">
        <v>0.5</v>
      </c>
      <c r="AE105" s="11">
        <v>0.36399999999999999</v>
      </c>
      <c r="AF105" s="11">
        <v>0.374459667</v>
      </c>
      <c r="AG105" s="11" t="s">
        <v>79</v>
      </c>
      <c r="AH105" s="11">
        <v>0.36399999999999999</v>
      </c>
      <c r="AI105" s="11">
        <v>0.56319171999999995</v>
      </c>
      <c r="AJ105" s="11">
        <v>3577682</v>
      </c>
      <c r="AK105" s="11" t="s">
        <v>902</v>
      </c>
      <c r="AL105" s="11">
        <v>6</v>
      </c>
      <c r="AM105" s="11">
        <v>10259.071</v>
      </c>
      <c r="AN105" s="11">
        <v>15558.177</v>
      </c>
      <c r="AO105" s="11">
        <v>14319.325000000001</v>
      </c>
      <c r="AP105" s="11">
        <v>14502.54</v>
      </c>
      <c r="AQ105" s="11">
        <v>13847.326999999999</v>
      </c>
      <c r="AR105" s="11">
        <v>10027.305</v>
      </c>
      <c r="AS105" s="11">
        <v>10079.876</v>
      </c>
      <c r="AT105" s="11">
        <v>8148.3</v>
      </c>
      <c r="AU105" s="11">
        <v>7620.9960000000001</v>
      </c>
      <c r="AV105" s="11">
        <v>5813.2669999999998</v>
      </c>
      <c r="AW105" s="11">
        <v>4971.5810000000001</v>
      </c>
      <c r="AX105" s="11">
        <v>6136.5280000000002</v>
      </c>
      <c r="AY105" s="11">
        <v>10937.927</v>
      </c>
      <c r="AZ105" s="11" t="s">
        <v>47</v>
      </c>
      <c r="BA105" s="11">
        <v>4971.5810000000001</v>
      </c>
      <c r="BB105" s="11">
        <v>12155.45477</v>
      </c>
      <c r="BC105" s="11">
        <v>9018.7877850000004</v>
      </c>
      <c r="BD105" s="11">
        <v>25083.303179999999</v>
      </c>
      <c r="BE105" s="11">
        <v>21451.031190000002</v>
      </c>
      <c r="BF105" s="11">
        <v>1.3769968699999999</v>
      </c>
      <c r="BG105" s="11">
        <v>12155.45477</v>
      </c>
      <c r="BH105" s="11" t="s">
        <v>97</v>
      </c>
      <c r="BI105" s="11">
        <v>21451.031190000002</v>
      </c>
      <c r="BJ105" s="11" t="s">
        <v>98</v>
      </c>
      <c r="BK105" s="11">
        <v>9018.7877850000004</v>
      </c>
      <c r="BL105" s="11" t="s">
        <v>99</v>
      </c>
    </row>
    <row r="106" spans="1:65" x14ac:dyDescent="0.25">
      <c r="A106" s="11">
        <v>2021</v>
      </c>
      <c r="B106" s="11" t="s">
        <v>996</v>
      </c>
      <c r="C106" s="11" t="s">
        <v>997</v>
      </c>
      <c r="D106" s="11" t="s">
        <v>998</v>
      </c>
      <c r="E106" s="11" t="s">
        <v>137</v>
      </c>
      <c r="F106" s="11">
        <v>37.861111000000001</v>
      </c>
      <c r="G106" s="11">
        <v>-83.871667000000002</v>
      </c>
      <c r="H106" s="12">
        <v>110009938470</v>
      </c>
      <c r="I106" s="11">
        <v>4952</v>
      </c>
      <c r="J106" s="11" t="s">
        <v>308</v>
      </c>
      <c r="K106" s="11">
        <v>339999</v>
      </c>
      <c r="L106" s="11" t="s">
        <v>309</v>
      </c>
      <c r="M106" s="11" t="s">
        <v>275</v>
      </c>
      <c r="N106" s="11" t="s">
        <v>276</v>
      </c>
      <c r="O106" s="11" t="s">
        <v>1716</v>
      </c>
      <c r="P106" s="11" t="s">
        <v>625</v>
      </c>
      <c r="Q106" s="11">
        <v>365</v>
      </c>
      <c r="R106" s="11">
        <v>3.9718843750000001</v>
      </c>
      <c r="S106" s="11">
        <f t="shared" si="2"/>
        <v>1.0881875000000001E-2</v>
      </c>
      <c r="T106" s="11">
        <f t="shared" si="3"/>
        <v>0.1891373511904762</v>
      </c>
      <c r="U106" s="11" t="s">
        <v>999</v>
      </c>
      <c r="V106" s="11" t="s">
        <v>1000</v>
      </c>
      <c r="W106" s="11">
        <v>51002040302</v>
      </c>
      <c r="AA106" s="11">
        <v>2023</v>
      </c>
      <c r="AB106" s="13" t="s">
        <v>1001</v>
      </c>
      <c r="AC106" s="11" t="s">
        <v>1002</v>
      </c>
      <c r="AD106" s="11">
        <v>1.411</v>
      </c>
      <c r="AE106" s="11">
        <v>0.85599999999999998</v>
      </c>
      <c r="AF106" s="11">
        <v>0.73131666699999998</v>
      </c>
      <c r="AG106" s="11" t="s">
        <v>79</v>
      </c>
      <c r="AH106" s="11">
        <v>0.85599999999999998</v>
      </c>
      <c r="AI106" s="11">
        <v>1.3244288799999999</v>
      </c>
      <c r="AJ106" s="11">
        <v>866594</v>
      </c>
      <c r="AK106" s="11" t="s">
        <v>1003</v>
      </c>
      <c r="AL106" s="11">
        <v>1</v>
      </c>
      <c r="AM106" s="11">
        <v>1.002</v>
      </c>
      <c r="AN106" s="11">
        <v>3.9460000000000002</v>
      </c>
      <c r="AO106" s="11">
        <v>9.2210000000000001</v>
      </c>
      <c r="AP106" s="11">
        <v>2.7610000000000001</v>
      </c>
      <c r="AQ106" s="11">
        <v>1.393</v>
      </c>
      <c r="AR106" s="11">
        <v>1.143</v>
      </c>
      <c r="AS106" s="11">
        <v>0.73299999999999998</v>
      </c>
      <c r="AT106" s="11">
        <v>0.51900000000000002</v>
      </c>
      <c r="AU106" s="11">
        <v>0.33700000000000002</v>
      </c>
      <c r="AV106" s="11">
        <v>0.40799999999999997</v>
      </c>
      <c r="AW106" s="11">
        <v>0.443</v>
      </c>
      <c r="AX106" s="11">
        <v>0.91500000000000004</v>
      </c>
      <c r="AY106" s="11">
        <v>1.724</v>
      </c>
      <c r="AZ106" s="11" t="s">
        <v>45</v>
      </c>
      <c r="BA106" s="11">
        <v>0.33700000000000002</v>
      </c>
      <c r="BB106" s="11">
        <v>0.82396088000000001</v>
      </c>
      <c r="BC106" s="11">
        <v>0.43605323699999998</v>
      </c>
      <c r="BD106" s="11">
        <v>2.4498777509999998</v>
      </c>
      <c r="BE106" s="11">
        <v>1.128206322</v>
      </c>
      <c r="BF106" s="11">
        <v>3.2382124210000001</v>
      </c>
      <c r="BG106" s="11">
        <v>3.2382124210000001</v>
      </c>
      <c r="BH106" s="11" t="s">
        <v>109</v>
      </c>
      <c r="BI106" s="11">
        <v>3.2382124210000001</v>
      </c>
      <c r="BJ106" s="11" t="s">
        <v>109</v>
      </c>
      <c r="BK106" s="11">
        <v>3.2382124210000001</v>
      </c>
      <c r="BL106" s="11" t="s">
        <v>109</v>
      </c>
    </row>
    <row r="107" spans="1:65" x14ac:dyDescent="0.25">
      <c r="A107" s="11">
        <v>2019</v>
      </c>
      <c r="B107" s="11" t="s">
        <v>1004</v>
      </c>
      <c r="C107" s="11" t="s">
        <v>1005</v>
      </c>
      <c r="D107" s="11" t="s">
        <v>1006</v>
      </c>
      <c r="E107" s="11" t="s">
        <v>137</v>
      </c>
      <c r="F107" s="11">
        <v>37.075277999999997</v>
      </c>
      <c r="G107" s="11">
        <v>-88.09</v>
      </c>
      <c r="H107" s="12">
        <v>110009938719</v>
      </c>
      <c r="I107" s="11">
        <v>4952</v>
      </c>
      <c r="J107" s="11" t="s">
        <v>308</v>
      </c>
      <c r="K107" s="11">
        <v>339999</v>
      </c>
      <c r="L107" s="11" t="s">
        <v>309</v>
      </c>
      <c r="M107" s="11" t="s">
        <v>275</v>
      </c>
      <c r="N107" s="11" t="s">
        <v>276</v>
      </c>
      <c r="O107" s="11" t="s">
        <v>1716</v>
      </c>
      <c r="P107" s="11" t="s">
        <v>1717</v>
      </c>
      <c r="Q107" s="11">
        <v>365</v>
      </c>
      <c r="R107" s="11">
        <v>1.8616049379999999</v>
      </c>
      <c r="S107" s="11">
        <f t="shared" si="2"/>
        <v>5.1002875013698625E-3</v>
      </c>
      <c r="T107" s="11">
        <f t="shared" si="3"/>
        <v>8.8647854190476189E-2</v>
      </c>
      <c r="U107" s="11" t="s">
        <v>1007</v>
      </c>
      <c r="V107" s="11" t="s">
        <v>1008</v>
      </c>
      <c r="W107" s="11">
        <v>51302050707</v>
      </c>
      <c r="AA107" s="11">
        <v>2023</v>
      </c>
      <c r="AB107" s="13" t="s">
        <v>1009</v>
      </c>
      <c r="AC107" s="11" t="s">
        <v>1010</v>
      </c>
      <c r="AD107" s="11">
        <v>1</v>
      </c>
      <c r="AE107" s="11">
        <v>0.39100000000000001</v>
      </c>
      <c r="AF107" s="11">
        <v>0.36025000000000001</v>
      </c>
      <c r="AG107" s="11" t="s">
        <v>79</v>
      </c>
      <c r="AH107" s="11">
        <v>0.39100000000000001</v>
      </c>
      <c r="AI107" s="11">
        <v>0.60496693000000001</v>
      </c>
      <c r="AJ107" s="11">
        <v>11878436</v>
      </c>
      <c r="AK107" s="11" t="s">
        <v>1011</v>
      </c>
      <c r="AL107" s="11">
        <v>1</v>
      </c>
      <c r="AM107" s="11">
        <v>5.09</v>
      </c>
      <c r="AN107" s="11">
        <v>17.416</v>
      </c>
      <c r="AO107" s="11">
        <v>36.125</v>
      </c>
      <c r="AP107" s="11">
        <v>13.824999999999999</v>
      </c>
      <c r="AQ107" s="11">
        <v>8.0129999999999999</v>
      </c>
      <c r="AR107" s="11">
        <v>5.641</v>
      </c>
      <c r="AS107" s="11">
        <v>3.4750000000000001</v>
      </c>
      <c r="AT107" s="11">
        <v>2.2679999999999998</v>
      </c>
      <c r="AU107" s="11">
        <v>1.3839999999999999</v>
      </c>
      <c r="AV107" s="11">
        <v>1.6539999999999999</v>
      </c>
      <c r="AW107" s="11">
        <v>1.6559999999999999</v>
      </c>
      <c r="AX107" s="11">
        <v>2.19</v>
      </c>
      <c r="AY107" s="11">
        <v>8.2330000000000005</v>
      </c>
      <c r="AZ107" s="11" t="s">
        <v>45</v>
      </c>
      <c r="BA107" s="11">
        <v>1.3839999999999999</v>
      </c>
      <c r="BB107" s="11">
        <v>3.3838630809999999</v>
      </c>
      <c r="BC107" s="11">
        <v>1.8820931830000001</v>
      </c>
      <c r="BD107" s="11">
        <v>12.44498778</v>
      </c>
      <c r="BE107" s="11">
        <v>5.45546401</v>
      </c>
      <c r="BF107" s="11">
        <v>1.4791367479999999</v>
      </c>
      <c r="BG107" s="11">
        <v>3.3838630809999999</v>
      </c>
      <c r="BH107" s="11" t="s">
        <v>97</v>
      </c>
      <c r="BI107" s="11">
        <v>5.45546401</v>
      </c>
      <c r="BJ107" s="11" t="s">
        <v>98</v>
      </c>
      <c r="BK107" s="11">
        <v>1.8820931830000001</v>
      </c>
      <c r="BL107" s="11" t="s">
        <v>99</v>
      </c>
    </row>
    <row r="108" spans="1:65" x14ac:dyDescent="0.25">
      <c r="A108" s="11">
        <v>2019</v>
      </c>
      <c r="B108" s="11" t="s">
        <v>1012</v>
      </c>
      <c r="C108" s="11" t="s">
        <v>1013</v>
      </c>
      <c r="D108" s="11" t="s">
        <v>1014</v>
      </c>
      <c r="E108" s="11" t="s">
        <v>137</v>
      </c>
      <c r="F108" s="11">
        <v>38.542222000000002</v>
      </c>
      <c r="G108" s="11">
        <v>-84.831943999999993</v>
      </c>
      <c r="H108" s="12">
        <v>110009938737</v>
      </c>
      <c r="I108" s="11">
        <v>4952</v>
      </c>
      <c r="J108" s="11" t="s">
        <v>308</v>
      </c>
      <c r="K108" s="11">
        <v>339999</v>
      </c>
      <c r="L108" s="11" t="s">
        <v>309</v>
      </c>
      <c r="M108" s="11" t="s">
        <v>275</v>
      </c>
      <c r="N108" s="11" t="s">
        <v>276</v>
      </c>
      <c r="O108" s="11" t="s">
        <v>1716</v>
      </c>
      <c r="P108" s="11" t="s">
        <v>1718</v>
      </c>
      <c r="Q108" s="11">
        <v>365</v>
      </c>
      <c r="R108" s="11">
        <v>0.657951281</v>
      </c>
      <c r="S108" s="11">
        <f t="shared" si="2"/>
        <v>1.8026062493150686E-3</v>
      </c>
      <c r="T108" s="11">
        <f t="shared" si="3"/>
        <v>3.1331013380952379E-2</v>
      </c>
      <c r="U108" s="11" t="s">
        <v>1015</v>
      </c>
      <c r="V108" s="11" t="s">
        <v>1016</v>
      </c>
      <c r="W108" s="11">
        <v>51002051307</v>
      </c>
      <c r="AA108" s="11">
        <v>2023</v>
      </c>
      <c r="AB108" s="13" t="s">
        <v>1017</v>
      </c>
      <c r="AC108" s="11" t="s">
        <v>1018</v>
      </c>
      <c r="AD108" s="11">
        <v>0.33900000000000002</v>
      </c>
      <c r="AE108" s="11">
        <v>0.25890000000000002</v>
      </c>
      <c r="AF108" s="11">
        <v>0.28529166700000003</v>
      </c>
      <c r="AG108" s="11" t="s">
        <v>79</v>
      </c>
      <c r="AH108" s="11">
        <v>0.25890000000000002</v>
      </c>
      <c r="AI108" s="11">
        <v>0.40057784699999999</v>
      </c>
      <c r="AJ108" s="11">
        <v>1823706</v>
      </c>
      <c r="AK108" s="11" t="s">
        <v>80</v>
      </c>
      <c r="AL108" s="11">
        <v>1</v>
      </c>
      <c r="AM108" s="11">
        <v>5.6020000000000003</v>
      </c>
      <c r="AN108" s="11">
        <v>17.106999999999999</v>
      </c>
      <c r="AO108" s="11">
        <v>35.323</v>
      </c>
      <c r="AP108" s="11">
        <v>15.388999999999999</v>
      </c>
      <c r="AQ108" s="11">
        <v>8.4960000000000004</v>
      </c>
      <c r="AR108" s="11">
        <v>7.0830000000000002</v>
      </c>
      <c r="AS108" s="11">
        <v>4.3920000000000003</v>
      </c>
      <c r="AT108" s="11">
        <v>2.7690000000000001</v>
      </c>
      <c r="AU108" s="11">
        <v>1.86</v>
      </c>
      <c r="AV108" s="11">
        <v>1.732</v>
      </c>
      <c r="AW108" s="11">
        <v>1.964</v>
      </c>
      <c r="AX108" s="11">
        <v>3.3730000000000002</v>
      </c>
      <c r="AY108" s="11">
        <v>8.5570000000000004</v>
      </c>
      <c r="AZ108" s="11" t="s">
        <v>46</v>
      </c>
      <c r="BA108" s="11">
        <v>1.732</v>
      </c>
      <c r="BB108" s="11">
        <v>4.2347188259999999</v>
      </c>
      <c r="BC108" s="11">
        <v>2.3740060129999998</v>
      </c>
      <c r="BD108" s="11">
        <v>13.69682152</v>
      </c>
      <c r="BE108" s="11">
        <v>6.4891010160000002</v>
      </c>
      <c r="BF108" s="11">
        <v>0.97940793900000001</v>
      </c>
      <c r="BG108" s="11">
        <v>4.2347188259999999</v>
      </c>
      <c r="BH108" s="11" t="s">
        <v>97</v>
      </c>
      <c r="BI108" s="11">
        <v>6.4891010160000002</v>
      </c>
      <c r="BJ108" s="11" t="s">
        <v>98</v>
      </c>
      <c r="BK108" s="11">
        <v>2.3740060129999998</v>
      </c>
      <c r="BL108" s="11" t="s">
        <v>99</v>
      </c>
    </row>
    <row r="109" spans="1:65" x14ac:dyDescent="0.25">
      <c r="A109" s="11">
        <v>2019</v>
      </c>
      <c r="B109" s="11" t="s">
        <v>1019</v>
      </c>
      <c r="C109" s="11" t="s">
        <v>1020</v>
      </c>
      <c r="D109" s="11" t="s">
        <v>502</v>
      </c>
      <c r="E109" s="11" t="s">
        <v>137</v>
      </c>
      <c r="F109" s="11">
        <v>37.177222</v>
      </c>
      <c r="G109" s="11">
        <v>-83.761388999999994</v>
      </c>
      <c r="H109" s="12">
        <v>110009938808</v>
      </c>
      <c r="I109" s="11">
        <v>4952</v>
      </c>
      <c r="J109" s="11" t="s">
        <v>308</v>
      </c>
      <c r="K109" s="11">
        <v>339999</v>
      </c>
      <c r="L109" s="11" t="s">
        <v>309</v>
      </c>
      <c r="M109" s="11" t="s">
        <v>275</v>
      </c>
      <c r="N109" s="11" t="s">
        <v>276</v>
      </c>
      <c r="O109" s="11" t="s">
        <v>1716</v>
      </c>
      <c r="P109" s="11" t="s">
        <v>1717</v>
      </c>
      <c r="Q109" s="11">
        <v>365</v>
      </c>
      <c r="R109" s="11">
        <v>3.446904875</v>
      </c>
      <c r="S109" s="11">
        <f t="shared" si="2"/>
        <v>9.4435749999999992E-3</v>
      </c>
      <c r="T109" s="11">
        <f t="shared" si="3"/>
        <v>0.16413832738095238</v>
      </c>
      <c r="U109" s="11" t="s">
        <v>1021</v>
      </c>
      <c r="V109" s="11" t="s">
        <v>1022</v>
      </c>
      <c r="W109" s="11">
        <v>51002030303</v>
      </c>
      <c r="AA109" s="11">
        <v>2023</v>
      </c>
      <c r="AB109" s="13" t="s">
        <v>1023</v>
      </c>
      <c r="AC109" s="11" t="s">
        <v>1024</v>
      </c>
      <c r="AD109" s="11">
        <v>1.6</v>
      </c>
      <c r="AE109" s="11">
        <v>0.93200000000000005</v>
      </c>
      <c r="AF109" s="11">
        <v>0.60708333299999995</v>
      </c>
      <c r="AG109" s="11" t="s">
        <v>79</v>
      </c>
      <c r="AH109" s="11">
        <v>0.93200000000000005</v>
      </c>
      <c r="AI109" s="11">
        <v>1.4420183600000001</v>
      </c>
      <c r="AJ109" s="11">
        <v>505460</v>
      </c>
      <c r="AK109" s="11" t="s">
        <v>1025</v>
      </c>
      <c r="AL109" s="11">
        <v>5</v>
      </c>
      <c r="AM109" s="11">
        <v>353.65899999999999</v>
      </c>
      <c r="AN109" s="11">
        <v>649.60500000000002</v>
      </c>
      <c r="AO109" s="11">
        <v>683.30799999999999</v>
      </c>
      <c r="AP109" s="11">
        <v>690.79600000000005</v>
      </c>
      <c r="AQ109" s="11">
        <v>529.92899999999997</v>
      </c>
      <c r="AR109" s="11">
        <v>386.072</v>
      </c>
      <c r="AS109" s="11">
        <v>209.70400000000001</v>
      </c>
      <c r="AT109" s="11">
        <v>114.139</v>
      </c>
      <c r="AU109" s="11">
        <v>71.126999999999995</v>
      </c>
      <c r="AV109" s="11">
        <v>58.046999999999997</v>
      </c>
      <c r="AW109" s="11">
        <v>102.696</v>
      </c>
      <c r="AX109" s="11">
        <v>280.59500000000003</v>
      </c>
      <c r="AY109" s="11">
        <v>491.96100000000001</v>
      </c>
      <c r="AZ109" s="11" t="s">
        <v>46</v>
      </c>
      <c r="BA109" s="11">
        <v>58.046999999999997</v>
      </c>
      <c r="BB109" s="11">
        <v>141.92420540000001</v>
      </c>
      <c r="BC109" s="11">
        <v>90.033030530000005</v>
      </c>
      <c r="BD109" s="11">
        <v>864.69193150000001</v>
      </c>
      <c r="BE109" s="11">
        <v>342.97517499999998</v>
      </c>
      <c r="BF109" s="11">
        <v>3.5257172620000001</v>
      </c>
      <c r="BG109" s="11">
        <v>141.92420540000001</v>
      </c>
      <c r="BH109" s="11" t="s">
        <v>97</v>
      </c>
      <c r="BI109" s="11">
        <v>342.97517499999998</v>
      </c>
      <c r="BJ109" s="11" t="s">
        <v>98</v>
      </c>
      <c r="BK109" s="11">
        <v>90.033030530000005</v>
      </c>
      <c r="BL109" s="11" t="s">
        <v>99</v>
      </c>
    </row>
    <row r="110" spans="1:65" x14ac:dyDescent="0.25">
      <c r="A110" s="11">
        <v>2019</v>
      </c>
      <c r="B110" s="11" t="s">
        <v>1026</v>
      </c>
      <c r="C110" s="11" t="s">
        <v>1027</v>
      </c>
      <c r="D110" s="11" t="s">
        <v>1028</v>
      </c>
      <c r="E110" s="11" t="s">
        <v>256</v>
      </c>
      <c r="F110" s="11">
        <v>39.805480000000003</v>
      </c>
      <c r="G110" s="11">
        <v>-120.47149</v>
      </c>
      <c r="H110" s="12">
        <v>110010058757</v>
      </c>
      <c r="I110" s="11">
        <v>4952</v>
      </c>
      <c r="J110" s="11" t="s">
        <v>308</v>
      </c>
      <c r="K110" s="11">
        <v>339999</v>
      </c>
      <c r="L110" s="11" t="s">
        <v>309</v>
      </c>
      <c r="M110" s="11" t="s">
        <v>275</v>
      </c>
      <c r="N110" s="11" t="s">
        <v>276</v>
      </c>
      <c r="O110" s="11" t="s">
        <v>1716</v>
      </c>
      <c r="P110" s="11" t="s">
        <v>1717</v>
      </c>
      <c r="Q110" s="11">
        <v>365</v>
      </c>
      <c r="R110" s="11">
        <v>8.0819210000000006E-3</v>
      </c>
      <c r="S110" s="11">
        <f t="shared" si="2"/>
        <v>2.2142249315068494E-5</v>
      </c>
      <c r="T110" s="11">
        <f t="shared" si="3"/>
        <v>3.8485338095238097E-4</v>
      </c>
      <c r="U110" s="11" t="s">
        <v>1029</v>
      </c>
      <c r="V110" s="11" t="s">
        <v>1030</v>
      </c>
      <c r="W110" s="13" t="s">
        <v>325</v>
      </c>
      <c r="AA110" s="11">
        <v>2023</v>
      </c>
      <c r="AB110" s="13" t="s">
        <v>326</v>
      </c>
      <c r="AC110" s="11" t="s">
        <v>1031</v>
      </c>
      <c r="AD110" s="11">
        <v>0.5</v>
      </c>
      <c r="AE110" s="11" t="s">
        <v>80</v>
      </c>
      <c r="AF110" s="11">
        <v>0.141916667</v>
      </c>
      <c r="AG110" s="11" t="s">
        <v>79</v>
      </c>
      <c r="AH110" s="11">
        <v>0.141916667</v>
      </c>
      <c r="AI110" s="11">
        <v>0.219577724</v>
      </c>
      <c r="AJ110" s="11">
        <v>948020312</v>
      </c>
      <c r="AK110" s="11" t="s">
        <v>1032</v>
      </c>
      <c r="AL110" s="11">
        <v>5</v>
      </c>
      <c r="AM110" s="11">
        <v>393.36</v>
      </c>
      <c r="AN110" s="11">
        <v>349.34199999999998</v>
      </c>
      <c r="AO110" s="11">
        <v>578.75</v>
      </c>
      <c r="AP110" s="11">
        <v>809.72</v>
      </c>
      <c r="AQ110" s="11">
        <v>804.32299999999998</v>
      </c>
      <c r="AR110" s="11">
        <v>982.31399999999996</v>
      </c>
      <c r="AS110" s="11">
        <v>683.69600000000003</v>
      </c>
      <c r="AT110" s="11">
        <v>242.76900000000001</v>
      </c>
      <c r="AU110" s="11">
        <v>144.96100000000001</v>
      </c>
      <c r="AV110" s="11">
        <v>93.040999999999997</v>
      </c>
      <c r="AW110" s="11">
        <v>67.350999999999999</v>
      </c>
      <c r="AX110" s="11">
        <v>106.536</v>
      </c>
      <c r="AY110" s="11">
        <v>163.696</v>
      </c>
      <c r="AZ110" s="11" t="s">
        <v>47</v>
      </c>
      <c r="BA110" s="11">
        <v>67.350999999999999</v>
      </c>
      <c r="BB110" s="11">
        <v>164.67237159999999</v>
      </c>
      <c r="BC110" s="11">
        <v>105.0119686</v>
      </c>
      <c r="BD110" s="11">
        <v>961.76039119999996</v>
      </c>
      <c r="BE110" s="11">
        <v>392.65566250000001</v>
      </c>
      <c r="BF110" s="11">
        <v>0.53686485100000003</v>
      </c>
      <c r="BG110" s="11">
        <v>164.67237159999999</v>
      </c>
      <c r="BH110" s="11" t="s">
        <v>97</v>
      </c>
      <c r="BI110" s="11">
        <v>392.65566250000001</v>
      </c>
      <c r="BJ110" s="11" t="s">
        <v>98</v>
      </c>
      <c r="BK110" s="11">
        <v>105.0119686</v>
      </c>
      <c r="BL110" s="11" t="s">
        <v>99</v>
      </c>
    </row>
    <row r="111" spans="1:65" x14ac:dyDescent="0.25">
      <c r="A111" s="11">
        <v>2022</v>
      </c>
      <c r="B111" s="11" t="s">
        <v>1033</v>
      </c>
      <c r="C111" s="11" t="s">
        <v>1034</v>
      </c>
      <c r="D111" s="11" t="s">
        <v>1035</v>
      </c>
      <c r="E111" s="11" t="s">
        <v>256</v>
      </c>
      <c r="F111" s="11">
        <v>40.638300000000001</v>
      </c>
      <c r="G111" s="11">
        <v>-124.22553000000001</v>
      </c>
      <c r="H111" s="12">
        <v>110010059649</v>
      </c>
      <c r="I111" s="11">
        <v>4952</v>
      </c>
      <c r="J111" s="11" t="s">
        <v>308</v>
      </c>
      <c r="K111" s="11">
        <v>339999</v>
      </c>
      <c r="L111" s="11" t="s">
        <v>309</v>
      </c>
      <c r="M111" s="11" t="s">
        <v>275</v>
      </c>
      <c r="N111" s="11" t="s">
        <v>276</v>
      </c>
      <c r="O111" s="11" t="s">
        <v>1716</v>
      </c>
      <c r="P111" s="11" t="s">
        <v>1036</v>
      </c>
      <c r="Q111" s="11">
        <v>365</v>
      </c>
      <c r="R111" s="11">
        <v>6.8385487999999994E-2</v>
      </c>
      <c r="S111" s="11">
        <f t="shared" si="2"/>
        <v>1.87357501369863E-4</v>
      </c>
      <c r="T111" s="11">
        <f t="shared" si="3"/>
        <v>3.2564518095238091E-3</v>
      </c>
      <c r="U111" s="11" t="s">
        <v>1037</v>
      </c>
      <c r="V111" s="11" t="s">
        <v>1038</v>
      </c>
      <c r="W111" s="13" t="s">
        <v>530</v>
      </c>
      <c r="AA111" s="11">
        <v>2023</v>
      </c>
      <c r="AB111" s="13" t="s">
        <v>532</v>
      </c>
      <c r="AC111" s="11" t="s">
        <v>1039</v>
      </c>
      <c r="AD111" s="11">
        <v>0.55000000000000004</v>
      </c>
      <c r="AE111" s="11" t="s">
        <v>80</v>
      </c>
      <c r="AF111" s="11">
        <v>8.2666666999999999E-2</v>
      </c>
      <c r="AG111" s="11" t="s">
        <v>79</v>
      </c>
      <c r="AH111" s="11">
        <v>8.2666666999999999E-2</v>
      </c>
      <c r="AI111" s="11">
        <v>0.127904347</v>
      </c>
      <c r="AJ111" s="11">
        <v>2702485</v>
      </c>
      <c r="AK111" s="11" t="s">
        <v>1040</v>
      </c>
      <c r="AL111" s="11">
        <v>1</v>
      </c>
      <c r="AM111" s="11">
        <v>4.9589999999999996</v>
      </c>
      <c r="AN111" s="11">
        <v>18.649999999999999</v>
      </c>
      <c r="AO111" s="11">
        <v>15.164999999999999</v>
      </c>
      <c r="AP111" s="11">
        <v>10.803000000000001</v>
      </c>
      <c r="AQ111" s="11">
        <v>6.4779999999999998</v>
      </c>
      <c r="AR111" s="11">
        <v>2.8220000000000001</v>
      </c>
      <c r="AS111" s="11">
        <v>2.0579999999999998</v>
      </c>
      <c r="AT111" s="11">
        <v>0.94399999999999995</v>
      </c>
      <c r="AU111" s="11">
        <v>0.30599999999999999</v>
      </c>
      <c r="AV111" s="11">
        <v>0.45100000000000001</v>
      </c>
      <c r="AW111" s="11">
        <v>0.42199999999999999</v>
      </c>
      <c r="AX111" s="11">
        <v>2.7530000000000001</v>
      </c>
      <c r="AY111" s="11">
        <v>14.853</v>
      </c>
      <c r="AZ111" s="11" t="s">
        <v>45</v>
      </c>
      <c r="BA111" s="11">
        <v>0.30599999999999999</v>
      </c>
      <c r="BB111" s="11">
        <v>0.748166259</v>
      </c>
      <c r="BC111" s="11">
        <v>0.39459889199999998</v>
      </c>
      <c r="BD111" s="11">
        <v>12.124694379999999</v>
      </c>
      <c r="BE111" s="11">
        <v>2.274844597</v>
      </c>
      <c r="BF111" s="11">
        <v>0.31272456399999998</v>
      </c>
      <c r="BG111" s="11">
        <v>0.748166259</v>
      </c>
      <c r="BH111" s="11" t="s">
        <v>97</v>
      </c>
      <c r="BI111" s="11">
        <v>2.274844597</v>
      </c>
      <c r="BJ111" s="11" t="s">
        <v>98</v>
      </c>
      <c r="BK111" s="11">
        <v>0.39459889199999998</v>
      </c>
      <c r="BL111" s="11" t="s">
        <v>99</v>
      </c>
    </row>
    <row r="112" spans="1:65" x14ac:dyDescent="0.25">
      <c r="A112" s="11">
        <v>2022</v>
      </c>
      <c r="B112" s="11" t="s">
        <v>1041</v>
      </c>
      <c r="C112" s="11" t="s">
        <v>1042</v>
      </c>
      <c r="D112" s="11" t="s">
        <v>911</v>
      </c>
      <c r="E112" s="11" t="s">
        <v>864</v>
      </c>
      <c r="F112" s="11">
        <v>22.079093</v>
      </c>
      <c r="G112" s="11">
        <v>-159.35138900000001</v>
      </c>
      <c r="H112" s="12">
        <v>110010731262</v>
      </c>
      <c r="I112" s="11">
        <v>4952</v>
      </c>
      <c r="J112" s="11" t="s">
        <v>308</v>
      </c>
      <c r="K112" s="11">
        <v>339999</v>
      </c>
      <c r="L112" s="11" t="s">
        <v>309</v>
      </c>
      <c r="M112" s="11" t="s">
        <v>275</v>
      </c>
      <c r="N112" s="11" t="s">
        <v>276</v>
      </c>
      <c r="O112" s="11" t="s">
        <v>1716</v>
      </c>
      <c r="P112" s="11" t="s">
        <v>1717</v>
      </c>
      <c r="Q112" s="11">
        <v>365</v>
      </c>
      <c r="R112" s="11">
        <v>0.21862633100000001</v>
      </c>
      <c r="S112" s="11">
        <f t="shared" si="2"/>
        <v>5.9897624931506846E-4</v>
      </c>
      <c r="T112" s="11">
        <f t="shared" si="3"/>
        <v>1.0410777666666668E-2</v>
      </c>
      <c r="U112" s="11" t="s">
        <v>1043</v>
      </c>
      <c r="V112" s="11" t="s">
        <v>1044</v>
      </c>
      <c r="W112" s="13" t="s">
        <v>915</v>
      </c>
      <c r="AA112" s="11">
        <v>2023</v>
      </c>
      <c r="AB112" s="13" t="s">
        <v>916</v>
      </c>
      <c r="AC112" s="11" t="s">
        <v>1045</v>
      </c>
      <c r="AD112" s="11">
        <v>1.5</v>
      </c>
      <c r="AE112" s="11">
        <v>0.46100000000000002</v>
      </c>
      <c r="AF112" s="11">
        <v>0.40391666700000001</v>
      </c>
      <c r="AG112" s="11" t="s">
        <v>79</v>
      </c>
      <c r="AH112" s="11">
        <v>0.46100000000000002</v>
      </c>
      <c r="AI112" s="11">
        <v>0.71327302999999997</v>
      </c>
      <c r="AJ112" s="11" t="s">
        <v>80</v>
      </c>
      <c r="AK112" s="11" t="s">
        <v>80</v>
      </c>
      <c r="AL112" s="11" t="s">
        <v>80</v>
      </c>
      <c r="AM112" s="11" t="s">
        <v>80</v>
      </c>
      <c r="AN112" s="11" t="s">
        <v>80</v>
      </c>
      <c r="AO112" s="11" t="s">
        <v>80</v>
      </c>
      <c r="AP112" s="11" t="s">
        <v>80</v>
      </c>
      <c r="AQ112" s="11" t="s">
        <v>80</v>
      </c>
      <c r="AR112" s="11" t="s">
        <v>80</v>
      </c>
      <c r="AS112" s="11" t="s">
        <v>80</v>
      </c>
      <c r="AT112" s="11" t="s">
        <v>80</v>
      </c>
      <c r="AU112" s="11" t="s">
        <v>80</v>
      </c>
      <c r="AV112" s="11" t="s">
        <v>80</v>
      </c>
      <c r="AW112" s="11" t="s">
        <v>80</v>
      </c>
      <c r="AX112" s="11" t="s">
        <v>80</v>
      </c>
      <c r="AY112" s="11" t="s">
        <v>80</v>
      </c>
      <c r="AZ112" s="11" t="s">
        <v>80</v>
      </c>
      <c r="BA112" s="11" t="s">
        <v>80</v>
      </c>
      <c r="BB112" s="11" t="s">
        <v>80</v>
      </c>
      <c r="BC112" s="11" t="s">
        <v>80</v>
      </c>
      <c r="BD112" s="11" t="s">
        <v>80</v>
      </c>
      <c r="BE112" s="11" t="s">
        <v>80</v>
      </c>
      <c r="BF112" s="11">
        <f t="shared" ref="BF112" si="13">$AI112/0.409</f>
        <v>1.7439438386308068</v>
      </c>
      <c r="BG112" s="11">
        <f t="shared" ref="BG112" si="14">$BF112</f>
        <v>1.7439438386308068</v>
      </c>
      <c r="BH112" s="11" t="s">
        <v>344</v>
      </c>
      <c r="BI112" s="11">
        <f t="shared" ref="BI112" si="15">$BF112</f>
        <v>1.7439438386308068</v>
      </c>
      <c r="BJ112" s="11" t="s">
        <v>344</v>
      </c>
      <c r="BK112" s="11">
        <f t="shared" ref="BK112" si="16">$BF112</f>
        <v>1.7439438386308068</v>
      </c>
      <c r="BL112" s="11" t="s">
        <v>344</v>
      </c>
      <c r="BM112" s="11" t="s">
        <v>632</v>
      </c>
    </row>
    <row r="113" spans="1:65" x14ac:dyDescent="0.25">
      <c r="A113" s="11">
        <v>2021</v>
      </c>
      <c r="B113" s="11" t="s">
        <v>1046</v>
      </c>
      <c r="C113" s="11" t="s">
        <v>189</v>
      </c>
      <c r="D113" s="11" t="s">
        <v>1047</v>
      </c>
      <c r="E113" s="11" t="s">
        <v>256</v>
      </c>
      <c r="F113" s="11">
        <v>38.333300000000001</v>
      </c>
      <c r="G113" s="11">
        <v>-120.7833</v>
      </c>
      <c r="H113" s="12">
        <v>110011373637</v>
      </c>
      <c r="I113" s="11">
        <v>4952</v>
      </c>
      <c r="J113" s="11" t="s">
        <v>308</v>
      </c>
      <c r="K113" s="11">
        <v>339999</v>
      </c>
      <c r="L113" s="11" t="s">
        <v>309</v>
      </c>
      <c r="M113" s="11" t="s">
        <v>275</v>
      </c>
      <c r="N113" s="11" t="s">
        <v>276</v>
      </c>
      <c r="O113" s="11" t="s">
        <v>1716</v>
      </c>
      <c r="P113" s="11" t="s">
        <v>625</v>
      </c>
      <c r="Q113" s="11">
        <v>365</v>
      </c>
      <c r="R113" s="11">
        <v>0.13427665999999999</v>
      </c>
      <c r="S113" s="11">
        <f t="shared" si="2"/>
        <v>3.6788126027397259E-4</v>
      </c>
      <c r="T113" s="11">
        <f t="shared" si="3"/>
        <v>6.3941266666666663E-3</v>
      </c>
      <c r="U113" s="11" t="s">
        <v>1048</v>
      </c>
      <c r="V113" s="11" t="s">
        <v>1049</v>
      </c>
      <c r="W113" s="13" t="s">
        <v>755</v>
      </c>
      <c r="AA113" s="11">
        <v>2023</v>
      </c>
      <c r="AB113" s="13" t="s">
        <v>756</v>
      </c>
      <c r="AC113" s="11" t="s">
        <v>1050</v>
      </c>
      <c r="AD113" s="11">
        <v>0.71</v>
      </c>
      <c r="AE113" s="11" t="s">
        <v>80</v>
      </c>
      <c r="AF113" s="11">
        <v>0.550666667</v>
      </c>
      <c r="AG113" s="11" t="s">
        <v>79</v>
      </c>
      <c r="AH113" s="11">
        <v>0.550666667</v>
      </c>
      <c r="AI113" s="11">
        <v>0.85200798700000002</v>
      </c>
      <c r="AJ113" s="11">
        <v>17053246</v>
      </c>
      <c r="AK113" s="11" t="s">
        <v>80</v>
      </c>
      <c r="AL113" s="11">
        <v>1</v>
      </c>
      <c r="AM113" s="11">
        <v>0.88700000000000001</v>
      </c>
      <c r="AN113" s="11">
        <v>3.8479999999999999</v>
      </c>
      <c r="AO113" s="11">
        <v>2.9830000000000001</v>
      </c>
      <c r="AP113" s="11">
        <v>2.0880000000000001</v>
      </c>
      <c r="AQ113" s="11">
        <v>1.274</v>
      </c>
      <c r="AR113" s="11">
        <v>0.47599999999999998</v>
      </c>
      <c r="AS113" s="11">
        <v>0.372</v>
      </c>
      <c r="AT113" s="11">
        <v>0.19800000000000001</v>
      </c>
      <c r="AU113" s="11">
        <v>0.06</v>
      </c>
      <c r="AV113" s="11">
        <v>0.107</v>
      </c>
      <c r="AW113" s="11">
        <v>6.6000000000000003E-2</v>
      </c>
      <c r="AX113" s="11">
        <v>0.58899999999999997</v>
      </c>
      <c r="AY113" s="11">
        <v>2.8959999999999999</v>
      </c>
      <c r="AZ113" s="11" t="s">
        <v>45</v>
      </c>
      <c r="BA113" s="11">
        <v>0.06</v>
      </c>
      <c r="BB113" s="11">
        <v>0.14669926699999999</v>
      </c>
      <c r="BC113" s="11">
        <v>7.3059923999999998E-2</v>
      </c>
      <c r="BD113" s="11">
        <v>2.168704156</v>
      </c>
      <c r="BE113" s="11">
        <v>0.39725656599999998</v>
      </c>
      <c r="BF113" s="11">
        <v>2.0831491120000001</v>
      </c>
      <c r="BG113" s="11">
        <v>2.0831491120000001</v>
      </c>
      <c r="BH113" s="11" t="s">
        <v>109</v>
      </c>
      <c r="BI113" s="11">
        <v>2.0831491120000001</v>
      </c>
      <c r="BJ113" s="11" t="s">
        <v>109</v>
      </c>
      <c r="BK113" s="11">
        <v>2.0831491120000001</v>
      </c>
      <c r="BL113" s="11" t="s">
        <v>109</v>
      </c>
    </row>
    <row r="114" spans="1:65" x14ac:dyDescent="0.25">
      <c r="A114" s="11">
        <v>2023</v>
      </c>
      <c r="B114" s="11" t="s">
        <v>1051</v>
      </c>
      <c r="C114" s="11" t="s">
        <v>1052</v>
      </c>
      <c r="D114" s="11" t="s">
        <v>1053</v>
      </c>
      <c r="E114" s="11" t="s">
        <v>1054</v>
      </c>
      <c r="F114" s="11">
        <v>40.49682</v>
      </c>
      <c r="G114" s="11">
        <v>-105.11552</v>
      </c>
      <c r="H114" s="12">
        <v>110012150858</v>
      </c>
      <c r="I114" s="11">
        <v>4953</v>
      </c>
      <c r="J114" s="11" t="s">
        <v>308</v>
      </c>
      <c r="K114" s="11">
        <v>339999</v>
      </c>
      <c r="L114" s="11" t="s">
        <v>309</v>
      </c>
      <c r="M114" s="11" t="s">
        <v>275</v>
      </c>
      <c r="N114" s="11" t="s">
        <v>276</v>
      </c>
      <c r="O114" s="11" t="s">
        <v>723</v>
      </c>
      <c r="P114" s="11" t="s">
        <v>1055</v>
      </c>
      <c r="Q114" s="11">
        <v>250</v>
      </c>
      <c r="R114" s="11">
        <v>2.4702489999999999E-3</v>
      </c>
      <c r="S114" s="11">
        <f t="shared" si="2"/>
        <v>9.8809959999999998E-6</v>
      </c>
      <c r="T114" s="11">
        <f t="shared" si="3"/>
        <v>1.1763090476190476E-4</v>
      </c>
      <c r="U114" s="11" t="s">
        <v>1056</v>
      </c>
      <c r="V114" s="11" t="s">
        <v>1057</v>
      </c>
      <c r="W114" s="13" t="s">
        <v>1058</v>
      </c>
      <c r="X114" s="11" t="s">
        <v>80</v>
      </c>
      <c r="Y114" s="11" t="s">
        <v>80</v>
      </c>
      <c r="Z114" s="11" t="s">
        <v>80</v>
      </c>
      <c r="AA114" s="11" t="s">
        <v>80</v>
      </c>
      <c r="AB114" s="11" t="s">
        <v>80</v>
      </c>
      <c r="AC114" s="11" t="s">
        <v>80</v>
      </c>
      <c r="AD114" s="11" t="s">
        <v>80</v>
      </c>
      <c r="AE114" s="11" t="s">
        <v>80</v>
      </c>
      <c r="AF114" s="11" t="s">
        <v>80</v>
      </c>
      <c r="AG114" s="11" t="s">
        <v>80</v>
      </c>
      <c r="AH114" s="11" t="s">
        <v>80</v>
      </c>
      <c r="AI114" s="11" t="s">
        <v>80</v>
      </c>
      <c r="AJ114" s="11" t="s">
        <v>80</v>
      </c>
      <c r="AK114" s="11" t="s">
        <v>80</v>
      </c>
      <c r="AL114" s="11" t="s">
        <v>80</v>
      </c>
      <c r="AM114" s="11" t="s">
        <v>80</v>
      </c>
      <c r="AN114" s="11" t="s">
        <v>80</v>
      </c>
      <c r="AO114" s="11" t="s">
        <v>80</v>
      </c>
      <c r="AP114" s="11" t="s">
        <v>80</v>
      </c>
      <c r="AQ114" s="11" t="s">
        <v>80</v>
      </c>
      <c r="AR114" s="11" t="s">
        <v>80</v>
      </c>
      <c r="AS114" s="11" t="s">
        <v>80</v>
      </c>
      <c r="AT114" s="11" t="s">
        <v>80</v>
      </c>
      <c r="AU114" s="11" t="s">
        <v>80</v>
      </c>
      <c r="AV114" s="11" t="s">
        <v>80</v>
      </c>
      <c r="AW114" s="11" t="s">
        <v>80</v>
      </c>
      <c r="AX114" s="11" t="s">
        <v>80</v>
      </c>
      <c r="AY114" s="11" t="s">
        <v>80</v>
      </c>
      <c r="AZ114" s="11" t="s">
        <v>80</v>
      </c>
      <c r="BA114" s="11" t="s">
        <v>80</v>
      </c>
      <c r="BB114" s="11" t="s">
        <v>80</v>
      </c>
      <c r="BC114" s="11" t="s">
        <v>80</v>
      </c>
      <c r="BD114" s="11" t="s">
        <v>80</v>
      </c>
      <c r="BE114" s="11" t="s">
        <v>80</v>
      </c>
      <c r="BF114" s="11" t="s">
        <v>80</v>
      </c>
      <c r="BG114" s="11" t="s">
        <v>80</v>
      </c>
      <c r="BH114" s="11" t="s">
        <v>851</v>
      </c>
      <c r="BI114" s="11" t="s">
        <v>80</v>
      </c>
      <c r="BJ114" s="11" t="s">
        <v>80</v>
      </c>
      <c r="BK114" s="11" t="s">
        <v>80</v>
      </c>
      <c r="BL114" s="11" t="s">
        <v>851</v>
      </c>
      <c r="BM114" s="11" t="s">
        <v>1059</v>
      </c>
    </row>
    <row r="115" spans="1:65" x14ac:dyDescent="0.25">
      <c r="A115" s="11">
        <v>2020</v>
      </c>
      <c r="B115" s="11" t="s">
        <v>1060</v>
      </c>
      <c r="C115" s="11" t="s">
        <v>1061</v>
      </c>
      <c r="D115" s="11" t="s">
        <v>1062</v>
      </c>
      <c r="E115" s="11" t="s">
        <v>1063</v>
      </c>
      <c r="F115" s="11">
        <v>32.802</v>
      </c>
      <c r="G115" s="11">
        <v>-109.711</v>
      </c>
      <c r="H115" s="12">
        <v>110012330520</v>
      </c>
      <c r="I115" s="11" t="s">
        <v>80</v>
      </c>
      <c r="J115" s="11" t="e">
        <v>#N/A</v>
      </c>
      <c r="K115" s="11" t="e">
        <v>#N/A</v>
      </c>
      <c r="L115" s="11" t="e">
        <v>#N/A</v>
      </c>
      <c r="M115" s="11" t="s">
        <v>846</v>
      </c>
      <c r="N115" s="11" t="s">
        <v>846</v>
      </c>
      <c r="O115" s="11" t="s">
        <v>1716</v>
      </c>
      <c r="P115" s="11" t="s">
        <v>1717</v>
      </c>
      <c r="Q115" s="11">
        <v>365</v>
      </c>
      <c r="R115" s="11">
        <v>0.283212625</v>
      </c>
      <c r="S115" s="11">
        <f t="shared" si="2"/>
        <v>7.7592500000000001E-4</v>
      </c>
      <c r="T115" s="11">
        <f t="shared" si="3"/>
        <v>1.3486315476190476E-2</v>
      </c>
      <c r="U115" s="11" t="s">
        <v>1064</v>
      </c>
      <c r="V115" s="11" t="s">
        <v>1065</v>
      </c>
      <c r="W115" s="13" t="s">
        <v>1066</v>
      </c>
      <c r="AA115" s="11">
        <v>2023</v>
      </c>
      <c r="AB115" s="13" t="s">
        <v>1067</v>
      </c>
      <c r="AD115" s="11">
        <v>2</v>
      </c>
      <c r="AE115" s="11" t="s">
        <v>80</v>
      </c>
      <c r="AF115" s="11">
        <v>0.71233333300000001</v>
      </c>
      <c r="AG115" s="11" t="s">
        <v>79</v>
      </c>
      <c r="AH115" s="11">
        <v>0.71233333300000001</v>
      </c>
      <c r="AI115" s="11">
        <v>1.102143503</v>
      </c>
      <c r="AJ115" s="11" t="s">
        <v>80</v>
      </c>
      <c r="AK115" s="11" t="s">
        <v>80</v>
      </c>
      <c r="AL115" s="11" t="s">
        <v>80</v>
      </c>
      <c r="AM115" s="11" t="s">
        <v>80</v>
      </c>
      <c r="AN115" s="11" t="s">
        <v>80</v>
      </c>
      <c r="AO115" s="11" t="s">
        <v>80</v>
      </c>
      <c r="AP115" s="11" t="s">
        <v>80</v>
      </c>
      <c r="AQ115" s="11" t="s">
        <v>80</v>
      </c>
      <c r="AR115" s="11" t="s">
        <v>80</v>
      </c>
      <c r="AS115" s="11" t="s">
        <v>80</v>
      </c>
      <c r="AT115" s="11" t="s">
        <v>80</v>
      </c>
      <c r="AU115" s="11" t="s">
        <v>80</v>
      </c>
      <c r="AV115" s="11" t="s">
        <v>80</v>
      </c>
      <c r="AW115" s="11" t="s">
        <v>80</v>
      </c>
      <c r="AX115" s="11" t="s">
        <v>80</v>
      </c>
      <c r="AY115" s="11" t="s">
        <v>80</v>
      </c>
      <c r="AZ115" s="11" t="s">
        <v>80</v>
      </c>
      <c r="BA115" s="11" t="s">
        <v>80</v>
      </c>
      <c r="BB115" s="11" t="s">
        <v>80</v>
      </c>
      <c r="BC115" s="11" t="s">
        <v>80</v>
      </c>
      <c r="BD115" s="11" t="s">
        <v>80</v>
      </c>
      <c r="BE115" s="11" t="s">
        <v>80</v>
      </c>
      <c r="BF115" s="11">
        <f t="shared" ref="BF115:BF120" si="17">$AI115/0.409</f>
        <v>2.6947273911980441</v>
      </c>
      <c r="BG115" s="11">
        <f t="shared" ref="BG115:BG120" si="18">$BF115</f>
        <v>2.6947273911980441</v>
      </c>
      <c r="BH115" s="11" t="s">
        <v>344</v>
      </c>
      <c r="BI115" s="11">
        <f t="shared" ref="BI115:BI120" si="19">$BF115</f>
        <v>2.6947273911980441</v>
      </c>
      <c r="BJ115" s="11" t="s">
        <v>344</v>
      </c>
      <c r="BK115" s="11">
        <f t="shared" ref="BK115:BK120" si="20">$BF115</f>
        <v>2.6947273911980441</v>
      </c>
      <c r="BL115" s="11" t="s">
        <v>344</v>
      </c>
      <c r="BM115" s="11" t="s">
        <v>632</v>
      </c>
    </row>
    <row r="116" spans="1:65" x14ac:dyDescent="0.25">
      <c r="A116" s="11">
        <v>2023</v>
      </c>
      <c r="B116" s="11" t="s">
        <v>1068</v>
      </c>
      <c r="C116" s="11" t="s">
        <v>820</v>
      </c>
      <c r="D116" s="11" t="s">
        <v>537</v>
      </c>
      <c r="E116" s="11" t="s">
        <v>256</v>
      </c>
      <c r="F116" s="11">
        <v>32.781489999999998</v>
      </c>
      <c r="G116" s="11">
        <v>-115.5035</v>
      </c>
      <c r="H116" s="12">
        <v>110012876557</v>
      </c>
      <c r="I116" s="11">
        <v>6515</v>
      </c>
      <c r="J116" s="11" t="s">
        <v>844</v>
      </c>
      <c r="K116" s="11">
        <v>517810</v>
      </c>
      <c r="L116" s="11" t="s">
        <v>845</v>
      </c>
      <c r="M116" s="11" t="s">
        <v>846</v>
      </c>
      <c r="N116" s="11" t="s">
        <v>846</v>
      </c>
      <c r="O116" s="11" t="s">
        <v>723</v>
      </c>
      <c r="P116" s="11" t="s">
        <v>1069</v>
      </c>
      <c r="Q116" s="11">
        <v>250</v>
      </c>
      <c r="R116" s="11">
        <v>7.9437689999999998E-3</v>
      </c>
      <c r="S116" s="11">
        <f t="shared" si="2"/>
        <v>3.1775076000000001E-5</v>
      </c>
      <c r="T116" s="11">
        <f t="shared" si="3"/>
        <v>3.7827471428571429E-4</v>
      </c>
      <c r="U116" s="11" t="s">
        <v>1070</v>
      </c>
      <c r="V116" s="11" t="s">
        <v>827</v>
      </c>
      <c r="W116" s="13" t="s">
        <v>540</v>
      </c>
      <c r="AA116" s="11">
        <v>2023</v>
      </c>
      <c r="AB116" s="13" t="s">
        <v>543</v>
      </c>
      <c r="AC116" s="11" t="s">
        <v>1071</v>
      </c>
      <c r="AD116" s="11">
        <v>0.15</v>
      </c>
      <c r="AE116" s="11" t="s">
        <v>80</v>
      </c>
      <c r="AF116" s="11">
        <v>2.2249999999999999E-2</v>
      </c>
      <c r="AG116" s="11" t="s">
        <v>79</v>
      </c>
      <c r="AH116" s="11">
        <v>2.2249999999999999E-2</v>
      </c>
      <c r="AI116" s="11">
        <v>3.4425867999999998E-2</v>
      </c>
      <c r="AJ116" s="11" t="s">
        <v>80</v>
      </c>
      <c r="AK116" s="11" t="s">
        <v>80</v>
      </c>
      <c r="AL116" s="11" t="s">
        <v>80</v>
      </c>
      <c r="AM116" s="11" t="s">
        <v>80</v>
      </c>
      <c r="AN116" s="11" t="s">
        <v>80</v>
      </c>
      <c r="AO116" s="11" t="s">
        <v>80</v>
      </c>
      <c r="AP116" s="11" t="s">
        <v>80</v>
      </c>
      <c r="AQ116" s="11" t="s">
        <v>80</v>
      </c>
      <c r="AR116" s="11" t="s">
        <v>80</v>
      </c>
      <c r="AS116" s="11" t="s">
        <v>80</v>
      </c>
      <c r="AT116" s="11" t="s">
        <v>80</v>
      </c>
      <c r="AU116" s="11" t="s">
        <v>80</v>
      </c>
      <c r="AV116" s="11" t="s">
        <v>80</v>
      </c>
      <c r="AW116" s="11" t="s">
        <v>80</v>
      </c>
      <c r="AX116" s="11" t="s">
        <v>80</v>
      </c>
      <c r="AY116" s="11" t="s">
        <v>80</v>
      </c>
      <c r="AZ116" s="11" t="s">
        <v>80</v>
      </c>
      <c r="BA116" s="11" t="s">
        <v>80</v>
      </c>
      <c r="BB116" s="11" t="s">
        <v>80</v>
      </c>
      <c r="BC116" s="11" t="s">
        <v>80</v>
      </c>
      <c r="BD116" s="11" t="s">
        <v>80</v>
      </c>
      <c r="BE116" s="11" t="s">
        <v>80</v>
      </c>
      <c r="BF116" s="11">
        <f t="shared" si="17"/>
        <v>8.4170826405867968E-2</v>
      </c>
      <c r="BG116" s="11">
        <f t="shared" si="18"/>
        <v>8.4170826405867968E-2</v>
      </c>
      <c r="BH116" s="11" t="s">
        <v>344</v>
      </c>
      <c r="BI116" s="11">
        <f t="shared" si="19"/>
        <v>8.4170826405867968E-2</v>
      </c>
      <c r="BJ116" s="11" t="s">
        <v>344</v>
      </c>
      <c r="BK116" s="11">
        <f t="shared" si="20"/>
        <v>8.4170826405867968E-2</v>
      </c>
      <c r="BL116" s="11" t="s">
        <v>344</v>
      </c>
      <c r="BM116" s="11" t="s">
        <v>632</v>
      </c>
    </row>
    <row r="117" spans="1:65" x14ac:dyDescent="0.25">
      <c r="A117" s="11">
        <v>2023</v>
      </c>
      <c r="B117" s="11" t="s">
        <v>1072</v>
      </c>
      <c r="C117" s="11" t="s">
        <v>820</v>
      </c>
      <c r="D117" s="11" t="s">
        <v>537</v>
      </c>
      <c r="E117" s="11" t="s">
        <v>256</v>
      </c>
      <c r="F117" s="11">
        <v>32.796432000000003</v>
      </c>
      <c r="G117" s="11">
        <v>-115.667761</v>
      </c>
      <c r="H117" s="12">
        <v>110013128169</v>
      </c>
      <c r="I117" s="11">
        <v>4952</v>
      </c>
      <c r="J117" s="11" t="s">
        <v>308</v>
      </c>
      <c r="K117" s="11">
        <v>339999</v>
      </c>
      <c r="L117" s="11" t="s">
        <v>309</v>
      </c>
      <c r="M117" s="11" t="s">
        <v>275</v>
      </c>
      <c r="N117" s="11" t="s">
        <v>276</v>
      </c>
      <c r="O117" s="11" t="s">
        <v>723</v>
      </c>
      <c r="P117" s="11" t="s">
        <v>1073</v>
      </c>
      <c r="Q117" s="11">
        <v>250</v>
      </c>
      <c r="R117" s="11">
        <v>2.0722879999999998E-3</v>
      </c>
      <c r="S117" s="11">
        <f t="shared" si="2"/>
        <v>8.2891519999999989E-6</v>
      </c>
      <c r="T117" s="11">
        <f t="shared" si="3"/>
        <v>9.8680380952380939E-5</v>
      </c>
      <c r="U117" s="11" t="s">
        <v>1074</v>
      </c>
      <c r="V117" s="11" t="s">
        <v>539</v>
      </c>
      <c r="W117" s="13" t="s">
        <v>540</v>
      </c>
      <c r="AA117" s="11">
        <v>2023</v>
      </c>
      <c r="AB117" s="13" t="s">
        <v>543</v>
      </c>
      <c r="AC117" s="11" t="s">
        <v>1075</v>
      </c>
      <c r="AD117" s="11">
        <v>0.02</v>
      </c>
      <c r="AE117" s="11">
        <v>0.02</v>
      </c>
      <c r="AF117" s="11">
        <v>5.4999999999999997E-3</v>
      </c>
      <c r="AG117" s="11" t="s">
        <v>79</v>
      </c>
      <c r="AH117" s="11">
        <v>0.02</v>
      </c>
      <c r="AI117" s="11">
        <v>3.0944599999999999E-2</v>
      </c>
      <c r="AJ117" s="11" t="s">
        <v>80</v>
      </c>
      <c r="AK117" s="11" t="s">
        <v>80</v>
      </c>
      <c r="AL117" s="11" t="s">
        <v>80</v>
      </c>
      <c r="AM117" s="11" t="s">
        <v>80</v>
      </c>
      <c r="AN117" s="11" t="s">
        <v>80</v>
      </c>
      <c r="AO117" s="11" t="s">
        <v>80</v>
      </c>
      <c r="AP117" s="11" t="s">
        <v>80</v>
      </c>
      <c r="AQ117" s="11" t="s">
        <v>80</v>
      </c>
      <c r="AR117" s="11" t="s">
        <v>80</v>
      </c>
      <c r="AS117" s="11" t="s">
        <v>80</v>
      </c>
      <c r="AT117" s="11" t="s">
        <v>80</v>
      </c>
      <c r="AU117" s="11" t="s">
        <v>80</v>
      </c>
      <c r="AV117" s="11" t="s">
        <v>80</v>
      </c>
      <c r="AW117" s="11" t="s">
        <v>80</v>
      </c>
      <c r="AX117" s="11" t="s">
        <v>80</v>
      </c>
      <c r="AY117" s="11" t="s">
        <v>80</v>
      </c>
      <c r="AZ117" s="11" t="s">
        <v>80</v>
      </c>
      <c r="BA117" s="11" t="s">
        <v>80</v>
      </c>
      <c r="BB117" s="11" t="s">
        <v>80</v>
      </c>
      <c r="BC117" s="11" t="s">
        <v>80</v>
      </c>
      <c r="BD117" s="11" t="s">
        <v>80</v>
      </c>
      <c r="BE117" s="11" t="s">
        <v>80</v>
      </c>
      <c r="BF117" s="11">
        <f t="shared" si="17"/>
        <v>7.5659168704156482E-2</v>
      </c>
      <c r="BG117" s="11">
        <f t="shared" si="18"/>
        <v>7.5659168704156482E-2</v>
      </c>
      <c r="BH117" s="11" t="s">
        <v>344</v>
      </c>
      <c r="BI117" s="11">
        <f t="shared" si="19"/>
        <v>7.5659168704156482E-2</v>
      </c>
      <c r="BJ117" s="11" t="s">
        <v>344</v>
      </c>
      <c r="BK117" s="11">
        <f t="shared" si="20"/>
        <v>7.5659168704156482E-2</v>
      </c>
      <c r="BL117" s="11" t="s">
        <v>344</v>
      </c>
      <c r="BM117" s="11" t="s">
        <v>632</v>
      </c>
    </row>
    <row r="118" spans="1:65" x14ac:dyDescent="0.25">
      <c r="A118" s="11">
        <v>2023</v>
      </c>
      <c r="B118" s="11" t="s">
        <v>1076</v>
      </c>
      <c r="C118" s="11" t="s">
        <v>1077</v>
      </c>
      <c r="D118" s="11" t="s">
        <v>422</v>
      </c>
      <c r="E118" s="11" t="s">
        <v>67</v>
      </c>
      <c r="F118" s="11">
        <v>39.845474000000003</v>
      </c>
      <c r="G118" s="11">
        <v>-75.209485999999998</v>
      </c>
      <c r="H118" s="12">
        <v>110013317614</v>
      </c>
      <c r="I118" s="11">
        <v>2821</v>
      </c>
      <c r="J118" s="11" t="s">
        <v>86</v>
      </c>
      <c r="K118" s="11">
        <v>323120</v>
      </c>
      <c r="L118" s="11" t="s">
        <v>87</v>
      </c>
      <c r="M118" s="11" t="s">
        <v>88</v>
      </c>
      <c r="N118" s="11" t="s">
        <v>89</v>
      </c>
      <c r="O118" s="11" t="s">
        <v>723</v>
      </c>
      <c r="P118" s="11" t="s">
        <v>932</v>
      </c>
      <c r="Q118" s="11">
        <v>350</v>
      </c>
      <c r="R118" s="11">
        <v>3.6661600000000003E-2</v>
      </c>
      <c r="S118" s="11">
        <f t="shared" si="2"/>
        <v>1.0474742857142858E-4</v>
      </c>
      <c r="T118" s="11">
        <f t="shared" si="3"/>
        <v>1.7457904761904763E-3</v>
      </c>
      <c r="U118" s="11" t="s">
        <v>1078</v>
      </c>
      <c r="V118" s="11" t="s">
        <v>1079</v>
      </c>
      <c r="W118" s="11">
        <v>20402020507</v>
      </c>
      <c r="AA118" s="11">
        <v>2023</v>
      </c>
      <c r="AB118" s="13" t="s">
        <v>1080</v>
      </c>
      <c r="AC118" s="11" t="s">
        <v>1081</v>
      </c>
      <c r="AD118" s="11">
        <v>0.72699999999999998</v>
      </c>
      <c r="AE118" s="11">
        <v>0.41</v>
      </c>
      <c r="AF118" s="11">
        <v>0.32266024999999998</v>
      </c>
      <c r="AG118" s="11" t="s">
        <v>79</v>
      </c>
      <c r="AH118" s="11">
        <v>0.41</v>
      </c>
      <c r="AI118" s="11">
        <v>0.63436429999999999</v>
      </c>
      <c r="AJ118" s="11">
        <v>4496190</v>
      </c>
      <c r="AK118" s="11" t="s">
        <v>80</v>
      </c>
      <c r="AL118" s="11">
        <v>1</v>
      </c>
      <c r="AM118" s="11">
        <v>0.99</v>
      </c>
      <c r="AN118" s="11">
        <v>5.2789999999999999</v>
      </c>
      <c r="AO118" s="11">
        <v>12.69</v>
      </c>
      <c r="AP118" s="11">
        <v>9.1340000000000003</v>
      </c>
      <c r="AQ118" s="11">
        <v>1.65</v>
      </c>
      <c r="AR118" s="11">
        <v>1.304</v>
      </c>
      <c r="AS118" s="11">
        <v>1.0820000000000001</v>
      </c>
      <c r="AT118" s="11">
        <v>0.76900000000000002</v>
      </c>
      <c r="AU118" s="11">
        <v>0.66500000000000004</v>
      </c>
      <c r="AV118" s="11">
        <v>0.96599999999999997</v>
      </c>
      <c r="AW118" s="11">
        <v>1.099</v>
      </c>
      <c r="AX118" s="11">
        <v>0.72699999999999998</v>
      </c>
      <c r="AY118" s="11">
        <v>1.5660000000000001</v>
      </c>
      <c r="AZ118" s="11" t="s">
        <v>45</v>
      </c>
      <c r="BA118" s="11">
        <v>0.66500000000000004</v>
      </c>
      <c r="BB118" s="11">
        <v>1.62591687</v>
      </c>
      <c r="BC118" s="11">
        <v>0.88129642500000005</v>
      </c>
      <c r="BD118" s="11">
        <v>2.420537897</v>
      </c>
      <c r="BE118" s="11">
        <v>1.654226907</v>
      </c>
      <c r="BF118" s="11">
        <v>1.5510129580000001</v>
      </c>
      <c r="BG118" s="11">
        <v>1.62591687</v>
      </c>
      <c r="BH118" s="11" t="s">
        <v>97</v>
      </c>
      <c r="BI118" s="11">
        <v>1.654226907</v>
      </c>
      <c r="BJ118" s="11" t="s">
        <v>98</v>
      </c>
      <c r="BK118" s="11">
        <v>1.5510129580000001</v>
      </c>
      <c r="BL118" s="11" t="s">
        <v>109</v>
      </c>
    </row>
    <row r="119" spans="1:65" x14ac:dyDescent="0.25">
      <c r="A119" s="11">
        <v>2021</v>
      </c>
      <c r="B119" s="11" t="s">
        <v>1082</v>
      </c>
      <c r="C119" s="11" t="s">
        <v>1083</v>
      </c>
      <c r="D119" s="11" t="s">
        <v>1084</v>
      </c>
      <c r="E119" s="11" t="s">
        <v>864</v>
      </c>
      <c r="F119" s="11">
        <v>19.713750000000001</v>
      </c>
      <c r="G119" s="11">
        <v>-155.01927800000001</v>
      </c>
      <c r="H119" s="12">
        <v>110013786698</v>
      </c>
      <c r="I119" s="11">
        <v>4952</v>
      </c>
      <c r="J119" s="11" t="s">
        <v>308</v>
      </c>
      <c r="K119" s="11">
        <v>339999</v>
      </c>
      <c r="L119" s="11" t="s">
        <v>309</v>
      </c>
      <c r="M119" s="11" t="s">
        <v>275</v>
      </c>
      <c r="N119" s="11" t="s">
        <v>276</v>
      </c>
      <c r="O119" s="11" t="s">
        <v>1716</v>
      </c>
      <c r="P119" s="11" t="s">
        <v>625</v>
      </c>
      <c r="Q119" s="11">
        <v>365</v>
      </c>
      <c r="R119" s="11">
        <v>2.305765225</v>
      </c>
      <c r="S119" s="11">
        <f t="shared" si="2"/>
        <v>6.3171650000000005E-3</v>
      </c>
      <c r="T119" s="11">
        <f t="shared" si="3"/>
        <v>0.10979834404761905</v>
      </c>
      <c r="U119" s="11" t="s">
        <v>1085</v>
      </c>
      <c r="V119" s="11" t="s">
        <v>1086</v>
      </c>
      <c r="W119" s="13" t="s">
        <v>1087</v>
      </c>
      <c r="AA119" s="11">
        <v>2023</v>
      </c>
      <c r="AB119" s="13" t="s">
        <v>1088</v>
      </c>
      <c r="AC119" s="11" t="s">
        <v>1089</v>
      </c>
      <c r="AD119" s="11">
        <v>5</v>
      </c>
      <c r="AE119" s="11">
        <v>3.15</v>
      </c>
      <c r="AF119" s="11">
        <v>3.114416667</v>
      </c>
      <c r="AG119" s="11" t="s">
        <v>79</v>
      </c>
      <c r="AH119" s="11">
        <v>3.15</v>
      </c>
      <c r="AI119" s="11">
        <v>4.8737744999999997</v>
      </c>
      <c r="AJ119" s="11" t="s">
        <v>80</v>
      </c>
      <c r="AK119" s="11" t="s">
        <v>80</v>
      </c>
      <c r="AL119" s="11" t="s">
        <v>80</v>
      </c>
      <c r="AM119" s="11" t="s">
        <v>80</v>
      </c>
      <c r="AN119" s="11" t="s">
        <v>80</v>
      </c>
      <c r="AO119" s="11" t="s">
        <v>80</v>
      </c>
      <c r="AP119" s="11" t="s">
        <v>80</v>
      </c>
      <c r="AQ119" s="11" t="s">
        <v>80</v>
      </c>
      <c r="AR119" s="11" t="s">
        <v>80</v>
      </c>
      <c r="AS119" s="11" t="s">
        <v>80</v>
      </c>
      <c r="AT119" s="11" t="s">
        <v>80</v>
      </c>
      <c r="AU119" s="11" t="s">
        <v>80</v>
      </c>
      <c r="AV119" s="11" t="s">
        <v>80</v>
      </c>
      <c r="AW119" s="11" t="s">
        <v>80</v>
      </c>
      <c r="AX119" s="11" t="s">
        <v>80</v>
      </c>
      <c r="AY119" s="11" t="s">
        <v>80</v>
      </c>
      <c r="AZ119" s="11" t="s">
        <v>80</v>
      </c>
      <c r="BA119" s="11" t="s">
        <v>80</v>
      </c>
      <c r="BB119" s="11" t="s">
        <v>80</v>
      </c>
      <c r="BC119" s="11" t="s">
        <v>80</v>
      </c>
      <c r="BD119" s="11" t="s">
        <v>80</v>
      </c>
      <c r="BE119" s="11" t="s">
        <v>80</v>
      </c>
      <c r="BF119" s="11">
        <f t="shared" si="17"/>
        <v>11.916319070904645</v>
      </c>
      <c r="BG119" s="11">
        <f t="shared" si="18"/>
        <v>11.916319070904645</v>
      </c>
      <c r="BH119" s="11" t="s">
        <v>344</v>
      </c>
      <c r="BI119" s="11">
        <f t="shared" si="19"/>
        <v>11.916319070904645</v>
      </c>
      <c r="BJ119" s="11" t="s">
        <v>344</v>
      </c>
      <c r="BK119" s="11">
        <f t="shared" si="20"/>
        <v>11.916319070904645</v>
      </c>
      <c r="BL119" s="11" t="s">
        <v>344</v>
      </c>
      <c r="BM119" s="11" t="s">
        <v>632</v>
      </c>
    </row>
    <row r="120" spans="1:65" x14ac:dyDescent="0.25">
      <c r="A120" s="11">
        <v>2019</v>
      </c>
      <c r="B120" s="11" t="s">
        <v>1090</v>
      </c>
      <c r="C120" s="11" t="s">
        <v>1091</v>
      </c>
      <c r="D120" s="11" t="s">
        <v>1091</v>
      </c>
      <c r="E120" s="11" t="s">
        <v>256</v>
      </c>
      <c r="F120" s="11">
        <v>36.963245999999998</v>
      </c>
      <c r="G120" s="11">
        <v>-122.034009</v>
      </c>
      <c r="H120" s="12">
        <v>110013848453</v>
      </c>
      <c r="I120" s="11">
        <v>4952</v>
      </c>
      <c r="J120" s="11" t="s">
        <v>308</v>
      </c>
      <c r="K120" s="11">
        <v>339999</v>
      </c>
      <c r="L120" s="11" t="s">
        <v>309</v>
      </c>
      <c r="M120" s="11" t="s">
        <v>275</v>
      </c>
      <c r="N120" s="11" t="s">
        <v>276</v>
      </c>
      <c r="O120" s="11" t="s">
        <v>1716</v>
      </c>
      <c r="P120" s="11" t="s">
        <v>1717</v>
      </c>
      <c r="Q120" s="11">
        <v>365</v>
      </c>
      <c r="R120" s="11">
        <v>1.485631425</v>
      </c>
      <c r="S120" s="11">
        <f t="shared" si="2"/>
        <v>4.0702230821917807E-3</v>
      </c>
      <c r="T120" s="11">
        <f t="shared" si="3"/>
        <v>7.0744353571428567E-2</v>
      </c>
      <c r="U120" s="11" t="s">
        <v>1092</v>
      </c>
      <c r="V120" s="11" t="s">
        <v>1093</v>
      </c>
      <c r="W120" s="13" t="s">
        <v>946</v>
      </c>
      <c r="AA120" s="11">
        <v>2023</v>
      </c>
      <c r="AB120" s="13" t="s">
        <v>947</v>
      </c>
      <c r="AC120" s="11" t="s">
        <v>1094</v>
      </c>
      <c r="AD120" s="11">
        <v>17</v>
      </c>
      <c r="AE120" s="11" t="s">
        <v>80</v>
      </c>
      <c r="AF120" s="11">
        <v>8.4224999999999994</v>
      </c>
      <c r="AG120" s="11" t="s">
        <v>79</v>
      </c>
      <c r="AH120" s="11">
        <v>8.4224999999999994</v>
      </c>
      <c r="AI120" s="11">
        <v>13.03154468</v>
      </c>
      <c r="AJ120" s="11">
        <v>948060370</v>
      </c>
      <c r="AK120" s="11" t="s">
        <v>80</v>
      </c>
      <c r="AL120" s="11">
        <v>-9</v>
      </c>
      <c r="AM120" s="11">
        <v>4.2000000000000003E-2</v>
      </c>
      <c r="AN120" s="11">
        <v>0.27400000000000002</v>
      </c>
      <c r="AO120" s="11">
        <v>0.252</v>
      </c>
      <c r="AP120" s="11">
        <v>0.122</v>
      </c>
      <c r="AQ120" s="11">
        <v>4.9000000000000002E-2</v>
      </c>
      <c r="AR120" s="11">
        <v>1.2999999999999999E-2</v>
      </c>
      <c r="AS120" s="11">
        <v>1.0999999999999999E-2</v>
      </c>
      <c r="AT120" s="11">
        <v>8.0000000000000002E-3</v>
      </c>
      <c r="AU120" s="11">
        <v>2E-3</v>
      </c>
      <c r="AV120" s="11">
        <v>6.0000000000000001E-3</v>
      </c>
      <c r="AW120" s="11">
        <v>3.0000000000000001E-3</v>
      </c>
      <c r="AX120" s="11">
        <v>2.4E-2</v>
      </c>
      <c r="AY120" s="11">
        <v>4.1000000000000002E-2</v>
      </c>
      <c r="AZ120" s="11" t="s">
        <v>80</v>
      </c>
      <c r="BA120" s="11" t="s">
        <v>80</v>
      </c>
      <c r="BB120" s="11" t="s">
        <v>80</v>
      </c>
      <c r="BC120" s="11" t="s">
        <v>80</v>
      </c>
      <c r="BD120" s="11" t="s">
        <v>80</v>
      </c>
      <c r="BE120" s="11" t="s">
        <v>80</v>
      </c>
      <c r="BF120" s="11">
        <f t="shared" si="17"/>
        <v>31.861967432762839</v>
      </c>
      <c r="BG120" s="11">
        <f t="shared" si="18"/>
        <v>31.861967432762839</v>
      </c>
      <c r="BH120" s="11" t="s">
        <v>81</v>
      </c>
      <c r="BI120" s="11">
        <f t="shared" si="19"/>
        <v>31.861967432762839</v>
      </c>
      <c r="BJ120" s="11" t="s">
        <v>81</v>
      </c>
      <c r="BK120" s="11">
        <f t="shared" si="20"/>
        <v>31.861967432762839</v>
      </c>
      <c r="BL120" s="11" t="s">
        <v>81</v>
      </c>
      <c r="BM120" s="11" t="s">
        <v>632</v>
      </c>
    </row>
    <row r="121" spans="1:65" x14ac:dyDescent="0.25">
      <c r="A121" s="11">
        <v>2019</v>
      </c>
      <c r="B121" s="11" t="s">
        <v>1095</v>
      </c>
      <c r="C121" s="11" t="s">
        <v>1096</v>
      </c>
      <c r="D121" s="11" t="s">
        <v>1097</v>
      </c>
      <c r="E121" s="11" t="s">
        <v>137</v>
      </c>
      <c r="F121" s="11">
        <v>38.627777999999999</v>
      </c>
      <c r="G121" s="11">
        <v>-85.115832999999995</v>
      </c>
      <c r="H121" s="12">
        <v>110015632216</v>
      </c>
      <c r="I121" s="11">
        <v>4952</v>
      </c>
      <c r="J121" s="11" t="s">
        <v>308</v>
      </c>
      <c r="K121" s="11">
        <v>339999</v>
      </c>
      <c r="L121" s="11" t="s">
        <v>309</v>
      </c>
      <c r="M121" s="11" t="s">
        <v>275</v>
      </c>
      <c r="N121" s="11" t="s">
        <v>276</v>
      </c>
      <c r="O121" s="11" t="s">
        <v>1716</v>
      </c>
      <c r="P121" s="11" t="s">
        <v>1717</v>
      </c>
      <c r="Q121" s="11">
        <v>365</v>
      </c>
      <c r="R121" s="11">
        <v>5.8714812500000004</v>
      </c>
      <c r="S121" s="11">
        <f t="shared" si="2"/>
        <v>1.608625E-2</v>
      </c>
      <c r="T121" s="11">
        <f t="shared" si="3"/>
        <v>0.27959434523809523</v>
      </c>
      <c r="U121" s="11" t="s">
        <v>1098</v>
      </c>
      <c r="V121" s="11" t="s">
        <v>1099</v>
      </c>
      <c r="W121" s="11">
        <v>51002051510</v>
      </c>
      <c r="AA121" s="11">
        <v>2023</v>
      </c>
      <c r="AB121" s="13" t="s">
        <v>1100</v>
      </c>
      <c r="AC121" s="11" t="s">
        <v>894</v>
      </c>
      <c r="AD121" s="11">
        <v>1.7</v>
      </c>
      <c r="AE121" s="11">
        <v>1.19</v>
      </c>
      <c r="AF121" s="11">
        <v>0.98503941699999997</v>
      </c>
      <c r="AG121" s="11" t="s">
        <v>79</v>
      </c>
      <c r="AH121" s="11">
        <v>1.19</v>
      </c>
      <c r="AI121" s="11">
        <v>1.8412037000000001</v>
      </c>
      <c r="AJ121" s="11">
        <v>1824428</v>
      </c>
      <c r="AK121" s="11" t="s">
        <v>596</v>
      </c>
      <c r="AL121" s="11">
        <v>6</v>
      </c>
      <c r="AM121" s="11">
        <v>9597.6409999999996</v>
      </c>
      <c r="AN121" s="11">
        <v>15672.210999999999</v>
      </c>
      <c r="AO121" s="11">
        <v>17022.589</v>
      </c>
      <c r="AP121" s="11">
        <v>19321.101999999999</v>
      </c>
      <c r="AQ121" s="11">
        <v>14812.593000000001</v>
      </c>
      <c r="AR121" s="11">
        <v>11306.325000000001</v>
      </c>
      <c r="AS121" s="11">
        <v>6840.049</v>
      </c>
      <c r="AT121" s="11">
        <v>3188.7420000000002</v>
      </c>
      <c r="AU121" s="11">
        <v>2628.895</v>
      </c>
      <c r="AV121" s="11">
        <v>2576.8960000000002</v>
      </c>
      <c r="AW121" s="11">
        <v>2608.7829999999999</v>
      </c>
      <c r="AX121" s="11">
        <v>5584.6170000000002</v>
      </c>
      <c r="AY121" s="11">
        <v>12582.225</v>
      </c>
      <c r="AZ121" s="11" t="s">
        <v>46</v>
      </c>
      <c r="BA121" s="11">
        <v>2576.8960000000002</v>
      </c>
      <c r="BB121" s="11">
        <v>6300.4792180000004</v>
      </c>
      <c r="BC121" s="11">
        <v>4567.7733170000001</v>
      </c>
      <c r="BD121" s="11">
        <v>23466.11491</v>
      </c>
      <c r="BE121" s="11">
        <v>14278.1849</v>
      </c>
      <c r="BF121" s="11">
        <v>4.5017205379999998</v>
      </c>
      <c r="BG121" s="11">
        <v>6300.4792180000004</v>
      </c>
      <c r="BH121" s="11" t="s">
        <v>97</v>
      </c>
      <c r="BI121" s="11">
        <v>14278.1849</v>
      </c>
      <c r="BJ121" s="11" t="s">
        <v>98</v>
      </c>
      <c r="BK121" s="11">
        <v>4567.7733170000001</v>
      </c>
      <c r="BL121" s="11" t="s">
        <v>99</v>
      </c>
    </row>
    <row r="122" spans="1:65" x14ac:dyDescent="0.25">
      <c r="A122" s="11">
        <v>2020</v>
      </c>
      <c r="B122" s="11" t="s">
        <v>1101</v>
      </c>
      <c r="C122" s="11" t="s">
        <v>843</v>
      </c>
      <c r="D122" s="11" t="s">
        <v>347</v>
      </c>
      <c r="E122" s="11" t="s">
        <v>624</v>
      </c>
      <c r="F122" s="11">
        <v>36.116160999999998</v>
      </c>
      <c r="G122" s="11">
        <v>-115.172741</v>
      </c>
      <c r="H122" s="12">
        <v>110015972562</v>
      </c>
      <c r="I122" s="11">
        <v>7011</v>
      </c>
      <c r="J122" s="11" t="s">
        <v>844</v>
      </c>
      <c r="K122" s="11">
        <v>517810</v>
      </c>
      <c r="L122" s="11" t="s">
        <v>845</v>
      </c>
      <c r="M122" s="11" t="s">
        <v>846</v>
      </c>
      <c r="N122" s="11" t="s">
        <v>846</v>
      </c>
      <c r="O122" s="11" t="s">
        <v>723</v>
      </c>
      <c r="P122" s="11" t="s">
        <v>847</v>
      </c>
      <c r="Q122" s="11">
        <v>250</v>
      </c>
      <c r="R122" s="11">
        <v>0.28724449200000002</v>
      </c>
      <c r="S122" s="11">
        <f t="shared" si="2"/>
        <v>1.1489779680000001E-3</v>
      </c>
      <c r="T122" s="11">
        <f t="shared" si="3"/>
        <v>1.3678309142857144E-2</v>
      </c>
      <c r="U122" s="11" t="s">
        <v>1102</v>
      </c>
      <c r="V122" s="11" t="s">
        <v>1103</v>
      </c>
      <c r="W122" s="13" t="s">
        <v>850</v>
      </c>
      <c r="AA122" s="11">
        <v>2023</v>
      </c>
      <c r="AB122" s="13" t="s">
        <v>858</v>
      </c>
      <c r="AC122" s="11" t="s">
        <v>1104</v>
      </c>
      <c r="AD122" s="11">
        <v>0.432</v>
      </c>
      <c r="AE122" s="11">
        <v>0.432</v>
      </c>
      <c r="AF122" s="11">
        <v>3.3321249999999997E-2</v>
      </c>
      <c r="AG122" s="11" t="s">
        <v>79</v>
      </c>
      <c r="AH122" s="11">
        <v>0.432</v>
      </c>
      <c r="AI122" s="11">
        <v>0.66840336</v>
      </c>
      <c r="AJ122" s="11">
        <v>22069994</v>
      </c>
      <c r="AK122" s="11" t="s">
        <v>860</v>
      </c>
      <c r="AL122" s="11">
        <v>3</v>
      </c>
      <c r="AM122" s="11">
        <v>2.141</v>
      </c>
      <c r="AN122" s="11">
        <v>13.016</v>
      </c>
      <c r="AO122" s="11">
        <v>10.823</v>
      </c>
      <c r="AP122" s="11">
        <v>5.5810000000000004</v>
      </c>
      <c r="AQ122" s="11">
        <v>1.0489999999999999</v>
      </c>
      <c r="AR122" s="11">
        <v>0.86399999999999999</v>
      </c>
      <c r="AS122" s="11">
        <v>0</v>
      </c>
      <c r="AT122" s="11">
        <v>0.72599999999999998</v>
      </c>
      <c r="AU122" s="11">
        <v>1.9790000000000001</v>
      </c>
      <c r="AV122" s="11">
        <v>1.466</v>
      </c>
      <c r="AW122" s="11">
        <v>1.2609999999999999</v>
      </c>
      <c r="AX122" s="11">
        <v>3.1419999999999999</v>
      </c>
      <c r="AY122" s="11">
        <v>18.234000000000002</v>
      </c>
      <c r="AZ122" s="11" t="s">
        <v>43</v>
      </c>
      <c r="BA122" s="11">
        <v>0.72599999999999998</v>
      </c>
      <c r="BB122" s="11">
        <v>1.7750611249999999</v>
      </c>
      <c r="BC122" s="11">
        <v>0.96511403399999995</v>
      </c>
      <c r="BD122" s="11">
        <v>5.2347188259999999</v>
      </c>
      <c r="BE122" s="11">
        <v>2.505078691</v>
      </c>
      <c r="BF122" s="11">
        <v>1.6342380439999999</v>
      </c>
      <c r="BG122" s="11">
        <v>1.7750611249999999</v>
      </c>
      <c r="BH122" s="11" t="s">
        <v>97</v>
      </c>
      <c r="BI122" s="11">
        <v>2.505078691</v>
      </c>
      <c r="BJ122" s="11" t="s">
        <v>98</v>
      </c>
      <c r="BK122" s="11">
        <v>1.6342380439999999</v>
      </c>
      <c r="BL122" s="11" t="s">
        <v>109</v>
      </c>
    </row>
    <row r="123" spans="1:65" x14ac:dyDescent="0.25">
      <c r="A123" s="11">
        <v>2019</v>
      </c>
      <c r="B123" s="11" t="s">
        <v>1105</v>
      </c>
      <c r="C123" s="11" t="s">
        <v>1106</v>
      </c>
      <c r="D123" s="11" t="s">
        <v>977</v>
      </c>
      <c r="E123" s="11" t="s">
        <v>137</v>
      </c>
      <c r="F123" s="11">
        <v>37.852220000000003</v>
      </c>
      <c r="G123" s="11">
        <v>-84.363079999999997</v>
      </c>
      <c r="H123" s="12">
        <v>110016759444</v>
      </c>
      <c r="I123" s="11">
        <v>4952</v>
      </c>
      <c r="J123" s="11" t="s">
        <v>308</v>
      </c>
      <c r="K123" s="11">
        <v>339999</v>
      </c>
      <c r="L123" s="11" t="s">
        <v>309</v>
      </c>
      <c r="M123" s="11" t="s">
        <v>275</v>
      </c>
      <c r="N123" s="11" t="s">
        <v>276</v>
      </c>
      <c r="O123" s="11" t="s">
        <v>1716</v>
      </c>
      <c r="P123" s="11" t="s">
        <v>1717</v>
      </c>
      <c r="Q123" s="11">
        <v>365</v>
      </c>
      <c r="R123" s="11">
        <v>0.97397512500000005</v>
      </c>
      <c r="S123" s="11">
        <f t="shared" si="2"/>
        <v>2.6684250000000003E-3</v>
      </c>
      <c r="T123" s="11">
        <f t="shared" si="3"/>
        <v>4.6379767857142859E-2</v>
      </c>
      <c r="U123" s="11" t="s">
        <v>1107</v>
      </c>
      <c r="V123" s="11" t="s">
        <v>1108</v>
      </c>
      <c r="W123" s="11">
        <v>51002050308</v>
      </c>
      <c r="AA123" s="11">
        <v>2023</v>
      </c>
      <c r="AB123" s="13" t="s">
        <v>1109</v>
      </c>
      <c r="AC123" s="11" t="s">
        <v>1110</v>
      </c>
      <c r="AD123" s="11">
        <v>1</v>
      </c>
      <c r="AE123" s="11">
        <v>0.19</v>
      </c>
      <c r="AF123" s="11">
        <v>0.18</v>
      </c>
      <c r="AG123" s="11" t="s">
        <v>79</v>
      </c>
      <c r="AH123" s="11">
        <v>0.19</v>
      </c>
      <c r="AI123" s="11">
        <v>0.2939737</v>
      </c>
      <c r="AJ123" s="11">
        <v>1827716</v>
      </c>
      <c r="AK123" s="11" t="s">
        <v>596</v>
      </c>
      <c r="AL123" s="11">
        <v>6</v>
      </c>
      <c r="AM123" s="11">
        <v>5955.8890000000001</v>
      </c>
      <c r="AN123" s="11">
        <v>9917.6589999999997</v>
      </c>
      <c r="AO123" s="11">
        <v>10555.707</v>
      </c>
      <c r="AP123" s="11">
        <v>12108.477999999999</v>
      </c>
      <c r="AQ123" s="11">
        <v>9899.7970000000005</v>
      </c>
      <c r="AR123" s="11">
        <v>7512.9740000000002</v>
      </c>
      <c r="AS123" s="11">
        <v>4203.6289999999999</v>
      </c>
      <c r="AT123" s="11">
        <v>1925.2719999999999</v>
      </c>
      <c r="AU123" s="11">
        <v>1566.0450000000001</v>
      </c>
      <c r="AV123" s="11">
        <v>1417.5740000000001</v>
      </c>
      <c r="AW123" s="11">
        <v>1757.71</v>
      </c>
      <c r="AX123" s="11">
        <v>3542.4360000000001</v>
      </c>
      <c r="AY123" s="11">
        <v>7485.616</v>
      </c>
      <c r="AZ123" s="11" t="s">
        <v>46</v>
      </c>
      <c r="BA123" s="11">
        <v>1417.5740000000001</v>
      </c>
      <c r="BB123" s="11">
        <v>3465.9511000000002</v>
      </c>
      <c r="BC123" s="11">
        <v>2460.464993</v>
      </c>
      <c r="BD123" s="11">
        <v>14562.075790000001</v>
      </c>
      <c r="BE123" s="11">
        <v>8097.3612210000001</v>
      </c>
      <c r="BF123" s="11">
        <v>0.71876210299999999</v>
      </c>
      <c r="BG123" s="11">
        <v>3465.9511000000002</v>
      </c>
      <c r="BH123" s="11" t="s">
        <v>97</v>
      </c>
      <c r="BI123" s="11">
        <v>8097.3612210000001</v>
      </c>
      <c r="BJ123" s="11" t="s">
        <v>98</v>
      </c>
      <c r="BK123" s="11">
        <v>2460.464993</v>
      </c>
      <c r="BL123" s="11" t="s">
        <v>99</v>
      </c>
    </row>
    <row r="124" spans="1:65" x14ac:dyDescent="0.25">
      <c r="A124" s="11">
        <v>2019</v>
      </c>
      <c r="B124" s="11" t="s">
        <v>1111</v>
      </c>
      <c r="C124" s="11" t="s">
        <v>1112</v>
      </c>
      <c r="D124" s="11" t="s">
        <v>1113</v>
      </c>
      <c r="E124" s="11" t="s">
        <v>256</v>
      </c>
      <c r="F124" s="11">
        <v>33.762349999999998</v>
      </c>
      <c r="G124" s="11">
        <v>-118.241775</v>
      </c>
      <c r="H124" s="12">
        <v>110017217545</v>
      </c>
      <c r="I124" s="11">
        <v>5171</v>
      </c>
      <c r="J124" s="11" t="s">
        <v>1114</v>
      </c>
      <c r="K124" s="11">
        <v>425120</v>
      </c>
      <c r="L124" s="11" t="s">
        <v>1115</v>
      </c>
      <c r="M124" s="11" t="s">
        <v>1116</v>
      </c>
      <c r="N124" s="11" t="s">
        <v>1117</v>
      </c>
      <c r="O124" s="11" t="s">
        <v>1118</v>
      </c>
      <c r="P124" s="11" t="s">
        <v>1119</v>
      </c>
      <c r="Q124" s="11">
        <v>250</v>
      </c>
      <c r="R124" s="11">
        <v>8.5171020000000004E-3</v>
      </c>
      <c r="S124" s="11">
        <f t="shared" si="2"/>
        <v>3.4068408000000003E-5</v>
      </c>
      <c r="T124" s="11">
        <f t="shared" si="3"/>
        <v>4.0557628571428572E-4</v>
      </c>
      <c r="U124" s="11" t="s">
        <v>1120</v>
      </c>
      <c r="V124" s="11" t="s">
        <v>1121</v>
      </c>
      <c r="W124" s="13" t="s">
        <v>1122</v>
      </c>
      <c r="AA124" s="11">
        <v>2023</v>
      </c>
      <c r="AB124" s="13" t="s">
        <v>1123</v>
      </c>
      <c r="AC124" s="11" t="s">
        <v>1124</v>
      </c>
      <c r="AD124" s="11">
        <v>0.28799999999999998</v>
      </c>
      <c r="AE124" s="11" t="s">
        <v>80</v>
      </c>
      <c r="AF124" s="11">
        <v>1.2260666999999999E-2</v>
      </c>
      <c r="AG124" s="11" t="s">
        <v>79</v>
      </c>
      <c r="AH124" s="11">
        <v>1.2260666999999999E-2</v>
      </c>
      <c r="AI124" s="11">
        <v>1.8970071000000002E-2</v>
      </c>
      <c r="AJ124" s="11">
        <v>20366367</v>
      </c>
      <c r="AK124" s="11" t="s">
        <v>80</v>
      </c>
      <c r="AL124" s="11">
        <v>-9</v>
      </c>
      <c r="AM124" s="11">
        <v>0</v>
      </c>
      <c r="AN124" s="11">
        <v>0</v>
      </c>
      <c r="AO124" s="11">
        <v>0</v>
      </c>
      <c r="AP124" s="11">
        <v>0</v>
      </c>
      <c r="AQ124" s="11">
        <v>0</v>
      </c>
      <c r="AR124" s="11">
        <v>0</v>
      </c>
      <c r="AS124" s="11">
        <v>0</v>
      </c>
      <c r="AT124" s="11">
        <v>0</v>
      </c>
      <c r="AU124" s="11">
        <v>0</v>
      </c>
      <c r="AV124" s="11">
        <v>0</v>
      </c>
      <c r="AW124" s="11">
        <v>0</v>
      </c>
      <c r="AX124" s="11">
        <v>0</v>
      </c>
      <c r="AY124" s="11">
        <v>0</v>
      </c>
      <c r="AZ124" s="11" t="s">
        <v>80</v>
      </c>
      <c r="BA124" s="11" t="s">
        <v>80</v>
      </c>
      <c r="BB124" s="11" t="s">
        <v>80</v>
      </c>
      <c r="BC124" s="11" t="s">
        <v>80</v>
      </c>
      <c r="BD124" s="11" t="s">
        <v>80</v>
      </c>
      <c r="BE124" s="11" t="s">
        <v>80</v>
      </c>
      <c r="BF124" s="11">
        <f t="shared" ref="BF124" si="21">$AI124/0.409</f>
        <v>4.6381591687041569E-2</v>
      </c>
      <c r="BG124" s="11">
        <f t="shared" ref="BG124" si="22">$BF124</f>
        <v>4.6381591687041569E-2</v>
      </c>
      <c r="BH124" s="11" t="s">
        <v>81</v>
      </c>
      <c r="BI124" s="11">
        <f t="shared" ref="BI124" si="23">$BF124</f>
        <v>4.6381591687041569E-2</v>
      </c>
      <c r="BJ124" s="11" t="s">
        <v>81</v>
      </c>
      <c r="BK124" s="11">
        <f t="shared" ref="BK124" si="24">$BF124</f>
        <v>4.6381591687041569E-2</v>
      </c>
      <c r="BL124" s="11" t="s">
        <v>81</v>
      </c>
      <c r="BM124" s="11" t="s">
        <v>632</v>
      </c>
    </row>
    <row r="125" spans="1:65" x14ac:dyDescent="0.25">
      <c r="A125" s="11">
        <v>2020</v>
      </c>
      <c r="B125" s="11" t="s">
        <v>1125</v>
      </c>
      <c r="C125" s="11" t="s">
        <v>843</v>
      </c>
      <c r="D125" s="11" t="s">
        <v>347</v>
      </c>
      <c r="E125" s="11" t="s">
        <v>624</v>
      </c>
      <c r="F125" s="11">
        <v>36.16478</v>
      </c>
      <c r="G125" s="11">
        <v>-115.14067</v>
      </c>
      <c r="H125" s="12">
        <v>110017237373</v>
      </c>
      <c r="I125" s="11">
        <v>8211</v>
      </c>
      <c r="J125" s="11" t="s">
        <v>1126</v>
      </c>
      <c r="K125" s="11">
        <v>812990</v>
      </c>
      <c r="L125" s="11" t="s">
        <v>1127</v>
      </c>
      <c r="M125" s="11" t="s">
        <v>812</v>
      </c>
      <c r="N125" s="11" t="s">
        <v>813</v>
      </c>
      <c r="O125" s="11" t="s">
        <v>723</v>
      </c>
      <c r="P125" s="11" t="s">
        <v>939</v>
      </c>
      <c r="Q125" s="11">
        <v>250</v>
      </c>
      <c r="R125" s="11">
        <v>3.350198E-3</v>
      </c>
      <c r="S125" s="11">
        <f t="shared" si="2"/>
        <v>1.3400792E-5</v>
      </c>
      <c r="T125" s="11">
        <f t="shared" si="3"/>
        <v>1.5953323809523808E-4</v>
      </c>
      <c r="U125" s="11" t="s">
        <v>1128</v>
      </c>
      <c r="V125" s="11" t="s">
        <v>849</v>
      </c>
      <c r="W125" s="13" t="s">
        <v>850</v>
      </c>
      <c r="AA125" s="11">
        <v>2023</v>
      </c>
      <c r="AB125" s="13" t="s">
        <v>858</v>
      </c>
      <c r="AC125" s="11" t="s">
        <v>1129</v>
      </c>
      <c r="AD125" s="11">
        <v>0.1</v>
      </c>
      <c r="AE125" s="11">
        <v>0.1</v>
      </c>
      <c r="AF125" s="11">
        <v>0.111061111</v>
      </c>
      <c r="AG125" s="11" t="s">
        <v>79</v>
      </c>
      <c r="AH125" s="11">
        <v>0.1</v>
      </c>
      <c r="AI125" s="11">
        <v>0.154723</v>
      </c>
      <c r="AJ125" s="11" t="s">
        <v>80</v>
      </c>
      <c r="AK125" s="11" t="s">
        <v>80</v>
      </c>
      <c r="AL125" s="11" t="s">
        <v>80</v>
      </c>
      <c r="AM125" s="11" t="s">
        <v>80</v>
      </c>
      <c r="AN125" s="11" t="s">
        <v>80</v>
      </c>
      <c r="AO125" s="11" t="s">
        <v>80</v>
      </c>
      <c r="AP125" s="11" t="s">
        <v>80</v>
      </c>
      <c r="AQ125" s="11" t="s">
        <v>80</v>
      </c>
      <c r="AR125" s="11" t="s">
        <v>80</v>
      </c>
      <c r="AS125" s="11" t="s">
        <v>80</v>
      </c>
      <c r="AT125" s="11" t="s">
        <v>80</v>
      </c>
      <c r="AU125" s="11" t="s">
        <v>80</v>
      </c>
      <c r="AV125" s="11" t="s">
        <v>80</v>
      </c>
      <c r="AW125" s="11" t="s">
        <v>80</v>
      </c>
      <c r="AX125" s="11" t="s">
        <v>80</v>
      </c>
      <c r="AY125" s="11" t="s">
        <v>80</v>
      </c>
      <c r="AZ125" s="11" t="s">
        <v>80</v>
      </c>
      <c r="BA125" s="11" t="s">
        <v>80</v>
      </c>
      <c r="BB125" s="11" t="s">
        <v>80</v>
      </c>
      <c r="BC125" s="11" t="s">
        <v>80</v>
      </c>
      <c r="BD125" s="11" t="s">
        <v>80</v>
      </c>
      <c r="BE125" s="11" t="s">
        <v>80</v>
      </c>
      <c r="BF125" s="11">
        <f t="shared" ref="BF125" si="25">$AI125/0.409</f>
        <v>0.37829584352078244</v>
      </c>
      <c r="BG125" s="11">
        <f t="shared" ref="BG125" si="26">$BF125</f>
        <v>0.37829584352078244</v>
      </c>
      <c r="BH125" s="11" t="s">
        <v>344</v>
      </c>
      <c r="BI125" s="11">
        <f t="shared" ref="BI125" si="27">$BF125</f>
        <v>0.37829584352078244</v>
      </c>
      <c r="BJ125" s="11" t="s">
        <v>344</v>
      </c>
      <c r="BK125" s="11">
        <f t="shared" ref="BK125" si="28">$BF125</f>
        <v>0.37829584352078244</v>
      </c>
      <c r="BL125" s="11" t="s">
        <v>344</v>
      </c>
      <c r="BM125" s="11" t="s">
        <v>632</v>
      </c>
    </row>
    <row r="126" spans="1:65" x14ac:dyDescent="0.25">
      <c r="A126" s="11">
        <v>2019</v>
      </c>
      <c r="B126" s="11" t="s">
        <v>1130</v>
      </c>
      <c r="C126" s="11" t="s">
        <v>1131</v>
      </c>
      <c r="D126" s="11" t="s">
        <v>1132</v>
      </c>
      <c r="E126" s="11" t="s">
        <v>207</v>
      </c>
      <c r="F126" s="11">
        <v>35.722341999999998</v>
      </c>
      <c r="G126" s="11">
        <v>-91.524983000000006</v>
      </c>
      <c r="H126" s="12">
        <v>110017432937</v>
      </c>
      <c r="I126" s="11">
        <v>2865</v>
      </c>
      <c r="J126" s="11" t="s">
        <v>86</v>
      </c>
      <c r="K126" s="11">
        <v>323120</v>
      </c>
      <c r="L126" s="11" t="s">
        <v>87</v>
      </c>
      <c r="M126" s="11" t="s">
        <v>88</v>
      </c>
      <c r="N126" s="11" t="s">
        <v>89</v>
      </c>
      <c r="O126" s="11" t="s">
        <v>72</v>
      </c>
      <c r="P126" s="11" t="s">
        <v>1133</v>
      </c>
      <c r="Q126" s="11">
        <v>350</v>
      </c>
      <c r="R126" s="11">
        <v>5.8066599999999999</v>
      </c>
      <c r="S126" s="11">
        <f t="shared" ref="S126:S188" si="29">R126/Q126</f>
        <v>1.6590457142857142E-2</v>
      </c>
      <c r="T126" s="11">
        <f t="shared" ref="T126:T188" si="30">R126/21</f>
        <v>0.27650761904761906</v>
      </c>
      <c r="U126" s="11" t="s">
        <v>1134</v>
      </c>
      <c r="V126" s="11" t="s">
        <v>1135</v>
      </c>
      <c r="W126" s="13" t="s">
        <v>1136</v>
      </c>
      <c r="AA126" s="11">
        <v>2023</v>
      </c>
      <c r="AB126" s="13" t="s">
        <v>1137</v>
      </c>
      <c r="AC126" s="11" t="s">
        <v>1138</v>
      </c>
      <c r="AD126" s="11" t="s">
        <v>80</v>
      </c>
      <c r="AE126" s="11">
        <v>58.3</v>
      </c>
      <c r="AF126" s="11">
        <v>21.942499999999999</v>
      </c>
      <c r="AG126" s="11" t="s">
        <v>79</v>
      </c>
      <c r="AH126" s="11">
        <v>58.3</v>
      </c>
      <c r="AI126" s="11">
        <v>90.203508999999997</v>
      </c>
      <c r="AJ126" s="11">
        <v>11833726</v>
      </c>
      <c r="AK126" s="11" t="s">
        <v>1139</v>
      </c>
      <c r="AL126" s="11">
        <v>7</v>
      </c>
      <c r="AM126" s="11">
        <v>12442.191999999999</v>
      </c>
      <c r="AN126" s="11">
        <v>14053.243</v>
      </c>
      <c r="AO126" s="11">
        <v>14754.036</v>
      </c>
      <c r="AP126" s="11">
        <v>20383.764999999999</v>
      </c>
      <c r="AQ126" s="11">
        <v>18177.892</v>
      </c>
      <c r="AR126" s="11">
        <v>14039.819</v>
      </c>
      <c r="AS126" s="11">
        <v>11079.286</v>
      </c>
      <c r="AT126" s="11">
        <v>10821.218000000001</v>
      </c>
      <c r="AU126" s="11">
        <v>9586.6029999999992</v>
      </c>
      <c r="AV126" s="11">
        <v>7223.2939999999999</v>
      </c>
      <c r="AW126" s="11">
        <v>6357.5150000000003</v>
      </c>
      <c r="AX126" s="11">
        <v>8923.5580000000009</v>
      </c>
      <c r="AY126" s="11">
        <v>12916.402</v>
      </c>
      <c r="AZ126" s="11" t="s">
        <v>47</v>
      </c>
      <c r="BA126" s="11">
        <v>6357.5150000000003</v>
      </c>
      <c r="BB126" s="11">
        <v>15544.04645</v>
      </c>
      <c r="BC126" s="11">
        <v>11633.225619999999</v>
      </c>
      <c r="BD126" s="11">
        <v>30421.00733</v>
      </c>
      <c r="BE126" s="11">
        <v>27046.121910000002</v>
      </c>
      <c r="BF126" s="11">
        <v>220.54647679999999</v>
      </c>
      <c r="BG126" s="11">
        <v>15544.04645</v>
      </c>
      <c r="BH126" s="11" t="s">
        <v>97</v>
      </c>
      <c r="BI126" s="11">
        <v>27046.121910000002</v>
      </c>
      <c r="BJ126" s="11" t="s">
        <v>98</v>
      </c>
      <c r="BK126" s="11">
        <v>11633.225619999999</v>
      </c>
      <c r="BL126" s="11" t="s">
        <v>99</v>
      </c>
    </row>
    <row r="127" spans="1:65" x14ac:dyDescent="0.25">
      <c r="A127" s="11">
        <v>2021</v>
      </c>
      <c r="B127" s="11" t="s">
        <v>1140</v>
      </c>
      <c r="C127" s="11" t="s">
        <v>1141</v>
      </c>
      <c r="D127" s="11" t="s">
        <v>1142</v>
      </c>
      <c r="E127" s="11" t="s">
        <v>162</v>
      </c>
      <c r="F127" s="11">
        <v>41.692782000000001</v>
      </c>
      <c r="G127" s="11">
        <v>-87.951100999999994</v>
      </c>
      <c r="H127" s="12">
        <v>110018199377</v>
      </c>
      <c r="I127" s="11">
        <v>4226</v>
      </c>
      <c r="J127" s="11" t="s">
        <v>308</v>
      </c>
      <c r="K127" s="11">
        <v>339999</v>
      </c>
      <c r="L127" s="11" t="s">
        <v>309</v>
      </c>
      <c r="M127" s="11" t="s">
        <v>275</v>
      </c>
      <c r="N127" s="11" t="s">
        <v>276</v>
      </c>
      <c r="O127" s="11" t="s">
        <v>1118</v>
      </c>
      <c r="P127" s="11" t="s">
        <v>1143</v>
      </c>
      <c r="Q127" s="11">
        <v>250</v>
      </c>
      <c r="R127" s="11">
        <v>427.35197310000001</v>
      </c>
      <c r="S127" s="11">
        <f t="shared" si="29"/>
        <v>1.7094078924</v>
      </c>
      <c r="T127" s="11">
        <f t="shared" si="30"/>
        <v>20.350093957142857</v>
      </c>
      <c r="U127" s="11" t="s">
        <v>1144</v>
      </c>
      <c r="V127" s="11" t="s">
        <v>1145</v>
      </c>
      <c r="W127" s="11">
        <v>71200040705</v>
      </c>
      <c r="AA127" s="11">
        <v>2023</v>
      </c>
      <c r="AB127" s="13" t="s">
        <v>1146</v>
      </c>
      <c r="AC127" s="11" t="s">
        <v>1147</v>
      </c>
      <c r="AD127" s="11" t="s">
        <v>80</v>
      </c>
      <c r="AE127" s="11" t="s">
        <v>80</v>
      </c>
      <c r="AF127" s="11">
        <v>0.107</v>
      </c>
      <c r="AG127" s="11" t="s">
        <v>79</v>
      </c>
      <c r="AH127" s="11">
        <v>0.107</v>
      </c>
      <c r="AI127" s="11">
        <v>0.16555360999999999</v>
      </c>
      <c r="AJ127" s="11">
        <v>14786259</v>
      </c>
      <c r="AK127" s="11" t="s">
        <v>1148</v>
      </c>
      <c r="AL127" s="11">
        <v>4</v>
      </c>
      <c r="AM127" s="11">
        <v>479.91199999999998</v>
      </c>
      <c r="AN127" s="11">
        <v>523.37400000000002</v>
      </c>
      <c r="AO127" s="11">
        <v>537.553</v>
      </c>
      <c r="AP127" s="11">
        <v>435.99099999999999</v>
      </c>
      <c r="AQ127" s="11">
        <v>708.90200000000004</v>
      </c>
      <c r="AR127" s="11">
        <v>613.50699999999995</v>
      </c>
      <c r="AS127" s="11">
        <v>564.15899999999999</v>
      </c>
      <c r="AT127" s="11">
        <v>425.42899999999997</v>
      </c>
      <c r="AU127" s="11">
        <v>363.45800000000003</v>
      </c>
      <c r="AV127" s="11">
        <v>335.50099999999998</v>
      </c>
      <c r="AW127" s="11">
        <v>267.52</v>
      </c>
      <c r="AX127" s="11">
        <v>328.06900000000002</v>
      </c>
      <c r="AY127" s="11">
        <v>500.21300000000002</v>
      </c>
      <c r="AZ127" s="11" t="s">
        <v>47</v>
      </c>
      <c r="BA127" s="11">
        <v>267.52</v>
      </c>
      <c r="BB127" s="11">
        <v>654.08312960000001</v>
      </c>
      <c r="BC127" s="11">
        <v>437.86097239999998</v>
      </c>
      <c r="BD127" s="11">
        <v>1173.3789730000001</v>
      </c>
      <c r="BE127" s="11">
        <v>948.76647209999999</v>
      </c>
      <c r="BF127" s="11">
        <v>0.40477655299999998</v>
      </c>
      <c r="BG127" s="11">
        <v>654.08312960000001</v>
      </c>
      <c r="BH127" s="11" t="s">
        <v>97</v>
      </c>
      <c r="BI127" s="11">
        <v>948.76647209999999</v>
      </c>
      <c r="BJ127" s="11" t="s">
        <v>98</v>
      </c>
      <c r="BK127" s="11">
        <v>437.86097239999998</v>
      </c>
      <c r="BL127" s="11" t="s">
        <v>99</v>
      </c>
    </row>
    <row r="128" spans="1:65" x14ac:dyDescent="0.25">
      <c r="A128" s="11">
        <v>2021</v>
      </c>
      <c r="B128" s="11" t="s">
        <v>1149</v>
      </c>
      <c r="C128" s="11" t="s">
        <v>843</v>
      </c>
      <c r="D128" s="11" t="s">
        <v>347</v>
      </c>
      <c r="E128" s="11" t="s">
        <v>624</v>
      </c>
      <c r="F128" s="11">
        <v>36.137529999999998</v>
      </c>
      <c r="G128" s="11">
        <v>-115.15479000000001</v>
      </c>
      <c r="H128" s="12">
        <v>110020039402</v>
      </c>
      <c r="I128" s="11">
        <v>7011</v>
      </c>
      <c r="J128" s="11" t="s">
        <v>844</v>
      </c>
      <c r="K128" s="11">
        <v>517810</v>
      </c>
      <c r="L128" s="11" t="s">
        <v>845</v>
      </c>
      <c r="M128" s="11" t="s">
        <v>846</v>
      </c>
      <c r="N128" s="11" t="s">
        <v>846</v>
      </c>
      <c r="O128" s="11" t="s">
        <v>723</v>
      </c>
      <c r="P128" s="11" t="s">
        <v>1150</v>
      </c>
      <c r="Q128" s="11">
        <v>250</v>
      </c>
      <c r="R128" s="11">
        <v>3.3080990000000001E-3</v>
      </c>
      <c r="S128" s="11">
        <f t="shared" si="29"/>
        <v>1.3232396E-5</v>
      </c>
      <c r="T128" s="11">
        <f t="shared" si="30"/>
        <v>1.5752852380952382E-4</v>
      </c>
      <c r="U128" s="11" t="s">
        <v>1151</v>
      </c>
      <c r="V128" s="11" t="s">
        <v>849</v>
      </c>
      <c r="W128" s="13" t="s">
        <v>850</v>
      </c>
      <c r="AA128" s="11">
        <v>2023</v>
      </c>
      <c r="AB128" s="13" t="s">
        <v>858</v>
      </c>
      <c r="AC128" s="11" t="s">
        <v>1152</v>
      </c>
      <c r="AD128" s="11">
        <v>0.129</v>
      </c>
      <c r="AE128" s="11">
        <v>0.129</v>
      </c>
      <c r="AF128" s="11">
        <v>5.6916700000000002E-3</v>
      </c>
      <c r="AG128" s="11" t="s">
        <v>79</v>
      </c>
      <c r="AH128" s="11">
        <v>0.129</v>
      </c>
      <c r="AI128" s="11">
        <v>0.19959267</v>
      </c>
      <c r="AJ128" s="11">
        <v>22069994</v>
      </c>
      <c r="AK128" s="11" t="s">
        <v>860</v>
      </c>
      <c r="AL128" s="11">
        <v>3</v>
      </c>
      <c r="AM128" s="11">
        <v>2.141</v>
      </c>
      <c r="AN128" s="11">
        <v>13.016</v>
      </c>
      <c r="AO128" s="11">
        <v>10.823</v>
      </c>
      <c r="AP128" s="11">
        <v>5.5810000000000004</v>
      </c>
      <c r="AQ128" s="11">
        <v>1.0489999999999999</v>
      </c>
      <c r="AR128" s="11">
        <v>0.86399999999999999</v>
      </c>
      <c r="AS128" s="11">
        <v>0</v>
      </c>
      <c r="AT128" s="11">
        <v>0.72599999999999998</v>
      </c>
      <c r="AU128" s="11">
        <v>1.9790000000000001</v>
      </c>
      <c r="AV128" s="11">
        <v>1.466</v>
      </c>
      <c r="AW128" s="11">
        <v>1.2609999999999999</v>
      </c>
      <c r="AX128" s="11">
        <v>3.1419999999999999</v>
      </c>
      <c r="AY128" s="11">
        <v>18.234000000000002</v>
      </c>
      <c r="AZ128" s="11" t="s">
        <v>43</v>
      </c>
      <c r="BA128" s="11">
        <v>0.72599999999999998</v>
      </c>
      <c r="BB128" s="11">
        <v>1.7750611249999999</v>
      </c>
      <c r="BC128" s="11">
        <v>0.96511403399999995</v>
      </c>
      <c r="BD128" s="11">
        <v>5.2347188259999999</v>
      </c>
      <c r="BE128" s="11">
        <v>2.505078691</v>
      </c>
      <c r="BF128" s="11">
        <v>0.48800163800000002</v>
      </c>
      <c r="BG128" s="11">
        <v>1.7750611249999999</v>
      </c>
      <c r="BH128" s="11" t="s">
        <v>97</v>
      </c>
      <c r="BI128" s="11">
        <v>2.505078691</v>
      </c>
      <c r="BJ128" s="11" t="s">
        <v>98</v>
      </c>
      <c r="BK128" s="11">
        <v>0.96511403399999995</v>
      </c>
      <c r="BL128" s="11" t="s">
        <v>99</v>
      </c>
    </row>
    <row r="129" spans="1:65" x14ac:dyDescent="0.25">
      <c r="A129" s="11">
        <v>2019</v>
      </c>
      <c r="B129" s="11" t="s">
        <v>1153</v>
      </c>
      <c r="C129" s="11" t="s">
        <v>1154</v>
      </c>
      <c r="D129" s="11" t="s">
        <v>862</v>
      </c>
      <c r="E129" s="11" t="s">
        <v>864</v>
      </c>
      <c r="F129" s="11">
        <v>21.329699999999999</v>
      </c>
      <c r="G129" s="11">
        <v>-158.03559999999999</v>
      </c>
      <c r="H129" s="12">
        <v>110020728943</v>
      </c>
      <c r="I129" s="11">
        <v>4952</v>
      </c>
      <c r="J129" s="11" t="s">
        <v>308</v>
      </c>
      <c r="K129" s="11">
        <v>339999</v>
      </c>
      <c r="L129" s="11" t="s">
        <v>309</v>
      </c>
      <c r="M129" s="11" t="s">
        <v>275</v>
      </c>
      <c r="N129" s="11" t="s">
        <v>276</v>
      </c>
      <c r="O129" s="11" t="s">
        <v>1716</v>
      </c>
      <c r="P129" s="11" t="s">
        <v>1717</v>
      </c>
      <c r="Q129" s="11">
        <v>365</v>
      </c>
      <c r="R129" s="11">
        <v>0.356734675</v>
      </c>
      <c r="S129" s="11">
        <f t="shared" si="29"/>
        <v>9.773552739726027E-4</v>
      </c>
      <c r="T129" s="11">
        <f t="shared" si="30"/>
        <v>1.6987365476190477E-2</v>
      </c>
      <c r="U129" s="11" t="s">
        <v>1155</v>
      </c>
      <c r="V129" s="11" t="s">
        <v>1156</v>
      </c>
      <c r="W129" s="13" t="s">
        <v>867</v>
      </c>
      <c r="AA129" s="11">
        <v>2023</v>
      </c>
      <c r="AB129" s="13" t="s">
        <v>868</v>
      </c>
      <c r="AC129" s="11" t="s">
        <v>869</v>
      </c>
      <c r="AD129" s="11">
        <v>38</v>
      </c>
      <c r="AE129" s="11">
        <v>39.456000000000003</v>
      </c>
      <c r="AF129" s="11">
        <v>21.516999999999999</v>
      </c>
      <c r="AG129" s="11" t="s">
        <v>79</v>
      </c>
      <c r="AH129" s="11">
        <v>39.456000000000003</v>
      </c>
      <c r="AI129" s="11">
        <v>61.04750688</v>
      </c>
      <c r="AJ129" s="11" t="s">
        <v>80</v>
      </c>
      <c r="AK129" s="11" t="s">
        <v>80</v>
      </c>
      <c r="AL129" s="11" t="s">
        <v>80</v>
      </c>
      <c r="AM129" s="11" t="s">
        <v>80</v>
      </c>
      <c r="AN129" s="11" t="s">
        <v>80</v>
      </c>
      <c r="AO129" s="11" t="s">
        <v>80</v>
      </c>
      <c r="AP129" s="11" t="s">
        <v>80</v>
      </c>
      <c r="AQ129" s="11" t="s">
        <v>80</v>
      </c>
      <c r="AR129" s="11" t="s">
        <v>80</v>
      </c>
      <c r="AS129" s="11" t="s">
        <v>80</v>
      </c>
      <c r="AT129" s="11" t="s">
        <v>80</v>
      </c>
      <c r="AU129" s="11" t="s">
        <v>80</v>
      </c>
      <c r="AV129" s="11" t="s">
        <v>80</v>
      </c>
      <c r="AW129" s="11" t="s">
        <v>80</v>
      </c>
      <c r="AX129" s="11" t="s">
        <v>80</v>
      </c>
      <c r="AY129" s="11" t="s">
        <v>80</v>
      </c>
      <c r="AZ129" s="11" t="s">
        <v>80</v>
      </c>
      <c r="BA129" s="11" t="s">
        <v>80</v>
      </c>
      <c r="BB129" s="11" t="s">
        <v>80</v>
      </c>
      <c r="BC129" s="11" t="s">
        <v>80</v>
      </c>
      <c r="BD129" s="11" t="s">
        <v>80</v>
      </c>
      <c r="BE129" s="11" t="s">
        <v>80</v>
      </c>
      <c r="BF129" s="11">
        <f t="shared" ref="BF129" si="31">$AI129/0.409</f>
        <v>149.26040801955992</v>
      </c>
      <c r="BG129" s="11">
        <f t="shared" ref="BG129" si="32">$BF129</f>
        <v>149.26040801955992</v>
      </c>
      <c r="BH129" s="11" t="s">
        <v>344</v>
      </c>
      <c r="BI129" s="11">
        <f t="shared" ref="BI129" si="33">$BF129</f>
        <v>149.26040801955992</v>
      </c>
      <c r="BJ129" s="11" t="s">
        <v>344</v>
      </c>
      <c r="BK129" s="11">
        <f t="shared" ref="BK129" si="34">$BF129</f>
        <v>149.26040801955992</v>
      </c>
      <c r="BL129" s="11" t="s">
        <v>344</v>
      </c>
      <c r="BM129" s="11" t="s">
        <v>632</v>
      </c>
    </row>
    <row r="130" spans="1:65" x14ac:dyDescent="0.25">
      <c r="A130" s="11">
        <v>2023</v>
      </c>
      <c r="B130" s="11" t="s">
        <v>1157</v>
      </c>
      <c r="C130" s="11" t="s">
        <v>1158</v>
      </c>
      <c r="D130" s="11" t="s">
        <v>1159</v>
      </c>
      <c r="E130" s="11" t="s">
        <v>137</v>
      </c>
      <c r="F130" s="11">
        <v>38.394444</v>
      </c>
      <c r="G130" s="11">
        <v>-84.284999999999997</v>
      </c>
      <c r="H130" s="12">
        <v>110020737540</v>
      </c>
      <c r="I130" s="11">
        <v>4952</v>
      </c>
      <c r="J130" s="11" t="s">
        <v>308</v>
      </c>
      <c r="K130" s="11">
        <v>339999</v>
      </c>
      <c r="L130" s="11" t="s">
        <v>309</v>
      </c>
      <c r="M130" s="11" t="s">
        <v>275</v>
      </c>
      <c r="N130" s="11" t="s">
        <v>276</v>
      </c>
      <c r="O130" s="11" t="s">
        <v>1716</v>
      </c>
      <c r="P130" s="11" t="s">
        <v>1719</v>
      </c>
      <c r="Q130" s="11">
        <v>365</v>
      </c>
      <c r="R130" s="11">
        <v>2.9322868130000002</v>
      </c>
      <c r="S130" s="11">
        <f t="shared" si="29"/>
        <v>8.0336625013698627E-3</v>
      </c>
      <c r="T130" s="11">
        <f t="shared" si="30"/>
        <v>0.13963270538095238</v>
      </c>
      <c r="U130" s="11" t="s">
        <v>1160</v>
      </c>
      <c r="V130" s="11" t="s">
        <v>1161</v>
      </c>
      <c r="W130" s="11">
        <v>51001020403</v>
      </c>
      <c r="AA130" s="11">
        <v>2023</v>
      </c>
      <c r="AB130" s="13" t="s">
        <v>1162</v>
      </c>
      <c r="AC130" s="11" t="s">
        <v>1163</v>
      </c>
      <c r="AD130" s="11">
        <v>2</v>
      </c>
      <c r="AE130" s="11">
        <v>0.875</v>
      </c>
      <c r="AF130" s="11">
        <v>0.88524999999999998</v>
      </c>
      <c r="AG130" s="11" t="s">
        <v>79</v>
      </c>
      <c r="AH130" s="11">
        <v>0.875</v>
      </c>
      <c r="AI130" s="11">
        <v>1.35382625</v>
      </c>
      <c r="AJ130" s="11">
        <v>2057592</v>
      </c>
      <c r="AK130" s="11" t="s">
        <v>1164</v>
      </c>
      <c r="AL130" s="11">
        <v>1</v>
      </c>
      <c r="AM130" s="11">
        <v>2.5219999999999998</v>
      </c>
      <c r="AN130" s="11">
        <v>8.5679999999999996</v>
      </c>
      <c r="AO130" s="11">
        <v>19.902000000000001</v>
      </c>
      <c r="AP130" s="11">
        <v>7.1360000000000001</v>
      </c>
      <c r="AQ130" s="11">
        <v>3.948</v>
      </c>
      <c r="AR130" s="11">
        <v>3.2469999999999999</v>
      </c>
      <c r="AS130" s="11">
        <v>2.028</v>
      </c>
      <c r="AT130" s="11">
        <v>1.3009999999999999</v>
      </c>
      <c r="AU130" s="11">
        <v>0.83199999999999996</v>
      </c>
      <c r="AV130" s="11">
        <v>1.0329999999999999</v>
      </c>
      <c r="AW130" s="11">
        <v>1.0629999999999999</v>
      </c>
      <c r="AX130" s="11">
        <v>0.64400000000000002</v>
      </c>
      <c r="AY130" s="11">
        <v>3.782</v>
      </c>
      <c r="AZ130" s="11" t="s">
        <v>48</v>
      </c>
      <c r="BA130" s="11">
        <v>0.64400000000000002</v>
      </c>
      <c r="BB130" s="11">
        <v>1.5745721269999999</v>
      </c>
      <c r="BC130" s="11">
        <v>0.85250255900000005</v>
      </c>
      <c r="BD130" s="11">
        <v>6.1662591689999999</v>
      </c>
      <c r="BE130" s="11">
        <v>2.527677894</v>
      </c>
      <c r="BF130" s="11">
        <v>3.3100886310000002</v>
      </c>
      <c r="BG130" s="11">
        <v>3.3100886310000002</v>
      </c>
      <c r="BH130" s="11" t="s">
        <v>109</v>
      </c>
      <c r="BI130" s="11">
        <v>3.3100886310000002</v>
      </c>
      <c r="BJ130" s="11" t="s">
        <v>109</v>
      </c>
      <c r="BK130" s="11">
        <v>3.3100886310000002</v>
      </c>
      <c r="BL130" s="11" t="s">
        <v>109</v>
      </c>
    </row>
    <row r="131" spans="1:65" x14ac:dyDescent="0.25">
      <c r="A131" s="11">
        <v>2019</v>
      </c>
      <c r="B131" s="11" t="s">
        <v>1165</v>
      </c>
      <c r="C131" s="11" t="s">
        <v>1166</v>
      </c>
      <c r="D131" s="11" t="s">
        <v>1167</v>
      </c>
      <c r="E131" s="11" t="s">
        <v>137</v>
      </c>
      <c r="F131" s="11">
        <v>37.983888999999998</v>
      </c>
      <c r="G131" s="11">
        <v>-85.722778000000005</v>
      </c>
      <c r="H131" s="12">
        <v>110020941383</v>
      </c>
      <c r="I131" s="11">
        <v>4952</v>
      </c>
      <c r="J131" s="11" t="s">
        <v>308</v>
      </c>
      <c r="K131" s="11">
        <v>339999</v>
      </c>
      <c r="L131" s="11" t="s">
        <v>309</v>
      </c>
      <c r="M131" s="11" t="s">
        <v>275</v>
      </c>
      <c r="N131" s="11" t="s">
        <v>276</v>
      </c>
      <c r="O131" s="11" t="s">
        <v>1716</v>
      </c>
      <c r="P131" s="11" t="s">
        <v>1717</v>
      </c>
      <c r="Q131" s="11">
        <v>365</v>
      </c>
      <c r="R131" s="11">
        <v>2.3485925000000001</v>
      </c>
      <c r="S131" s="11">
        <f t="shared" si="29"/>
        <v>6.4345000000000001E-3</v>
      </c>
      <c r="T131" s="11">
        <f t="shared" si="30"/>
        <v>0.1118377380952381</v>
      </c>
      <c r="U131" s="11" t="s">
        <v>1168</v>
      </c>
      <c r="V131" s="11" t="s">
        <v>1169</v>
      </c>
      <c r="W131" s="11">
        <v>51401021103</v>
      </c>
      <c r="AA131" s="11">
        <v>2023</v>
      </c>
      <c r="AB131" s="13" t="s">
        <v>1170</v>
      </c>
      <c r="AC131" s="11" t="s">
        <v>1171</v>
      </c>
      <c r="AD131" s="11">
        <v>5.0339999999999998</v>
      </c>
      <c r="AE131" s="11">
        <v>2.61</v>
      </c>
      <c r="AF131" s="11">
        <v>2.2851666669999999</v>
      </c>
      <c r="AG131" s="11" t="s">
        <v>79</v>
      </c>
      <c r="AH131" s="11">
        <v>2.61</v>
      </c>
      <c r="AI131" s="11">
        <v>4.0382702999999998</v>
      </c>
      <c r="AJ131" s="11">
        <v>10266490</v>
      </c>
      <c r="AK131" s="11" t="s">
        <v>1172</v>
      </c>
      <c r="AL131" s="11">
        <v>5</v>
      </c>
      <c r="AM131" s="11">
        <v>1557.835</v>
      </c>
      <c r="AN131" s="11">
        <v>2525.9029999999998</v>
      </c>
      <c r="AO131" s="11">
        <v>2523.1590000000001</v>
      </c>
      <c r="AP131" s="11">
        <v>3128.125</v>
      </c>
      <c r="AQ131" s="11">
        <v>2221.1010000000001</v>
      </c>
      <c r="AR131" s="11">
        <v>1646.328</v>
      </c>
      <c r="AS131" s="11">
        <v>1017.8630000000001</v>
      </c>
      <c r="AT131" s="11">
        <v>513.84799999999996</v>
      </c>
      <c r="AU131" s="11">
        <v>385.92099999999999</v>
      </c>
      <c r="AV131" s="11">
        <v>330.62400000000002</v>
      </c>
      <c r="AW131" s="11">
        <v>267.58300000000003</v>
      </c>
      <c r="AX131" s="11">
        <v>740.35900000000004</v>
      </c>
      <c r="AY131" s="11">
        <v>2214.2820000000002</v>
      </c>
      <c r="AZ131" s="11" t="s">
        <v>47</v>
      </c>
      <c r="BA131" s="11">
        <v>267.58300000000003</v>
      </c>
      <c r="BB131" s="11">
        <v>654.23716379999996</v>
      </c>
      <c r="BC131" s="11">
        <v>437.96771719999998</v>
      </c>
      <c r="BD131" s="11">
        <v>3808.8875309999999</v>
      </c>
      <c r="BE131" s="11">
        <v>1656.116839</v>
      </c>
      <c r="BF131" s="11">
        <v>9.8735215160000003</v>
      </c>
      <c r="BG131" s="11">
        <v>654.23716379999996</v>
      </c>
      <c r="BH131" s="11" t="s">
        <v>97</v>
      </c>
      <c r="BI131" s="11">
        <v>1656.116839</v>
      </c>
      <c r="BJ131" s="11" t="s">
        <v>98</v>
      </c>
      <c r="BK131" s="11">
        <v>437.96771719999998</v>
      </c>
      <c r="BL131" s="11" t="s">
        <v>99</v>
      </c>
    </row>
    <row r="132" spans="1:65" x14ac:dyDescent="0.25">
      <c r="A132" s="11">
        <v>2020</v>
      </c>
      <c r="B132" s="11" t="s">
        <v>1173</v>
      </c>
      <c r="C132" s="11" t="s">
        <v>1174</v>
      </c>
      <c r="D132" s="11" t="s">
        <v>862</v>
      </c>
      <c r="E132" s="11" t="s">
        <v>864</v>
      </c>
      <c r="F132" s="11">
        <v>21.348493999999999</v>
      </c>
      <c r="G132" s="11">
        <v>-157.94398899999999</v>
      </c>
      <c r="H132" s="12">
        <v>110022302417</v>
      </c>
      <c r="I132" s="11">
        <v>4952</v>
      </c>
      <c r="J132" s="11" t="s">
        <v>308</v>
      </c>
      <c r="K132" s="11">
        <v>339999</v>
      </c>
      <c r="L132" s="11" t="s">
        <v>309</v>
      </c>
      <c r="M132" s="11" t="s">
        <v>275</v>
      </c>
      <c r="N132" s="11" t="s">
        <v>276</v>
      </c>
      <c r="O132" s="11" t="s">
        <v>1716</v>
      </c>
      <c r="P132" s="11" t="s">
        <v>1718</v>
      </c>
      <c r="Q132" s="11">
        <v>365</v>
      </c>
      <c r="R132" s="11">
        <v>3.8682699999999999</v>
      </c>
      <c r="S132" s="11">
        <f t="shared" si="29"/>
        <v>1.0598E-2</v>
      </c>
      <c r="T132" s="11">
        <f t="shared" si="30"/>
        <v>0.18420333333333333</v>
      </c>
      <c r="U132" s="11" t="s">
        <v>1175</v>
      </c>
      <c r="V132" s="11" t="s">
        <v>1176</v>
      </c>
      <c r="W132" s="13" t="s">
        <v>867</v>
      </c>
      <c r="AA132" s="11">
        <v>2023</v>
      </c>
      <c r="AB132" s="13" t="s">
        <v>868</v>
      </c>
      <c r="AC132" s="11" t="s">
        <v>869</v>
      </c>
      <c r="AD132" s="11">
        <v>13</v>
      </c>
      <c r="AE132" s="11">
        <v>4.9000000000000004</v>
      </c>
      <c r="AF132" s="11">
        <v>5.1333333330000004</v>
      </c>
      <c r="AG132" s="11" t="s">
        <v>79</v>
      </c>
      <c r="AH132" s="11">
        <v>4.9000000000000004</v>
      </c>
      <c r="AI132" s="11">
        <v>7.5814269999999997</v>
      </c>
      <c r="AJ132" s="11" t="s">
        <v>80</v>
      </c>
      <c r="AK132" s="11" t="s">
        <v>80</v>
      </c>
      <c r="AL132" s="11" t="s">
        <v>80</v>
      </c>
      <c r="AM132" s="11" t="s">
        <v>80</v>
      </c>
      <c r="AN132" s="11" t="s">
        <v>80</v>
      </c>
      <c r="AO132" s="11" t="s">
        <v>80</v>
      </c>
      <c r="AP132" s="11" t="s">
        <v>80</v>
      </c>
      <c r="AQ132" s="11" t="s">
        <v>80</v>
      </c>
      <c r="AR132" s="11" t="s">
        <v>80</v>
      </c>
      <c r="AS132" s="11" t="s">
        <v>80</v>
      </c>
      <c r="AT132" s="11" t="s">
        <v>80</v>
      </c>
      <c r="AU132" s="11" t="s">
        <v>80</v>
      </c>
      <c r="AV132" s="11" t="s">
        <v>80</v>
      </c>
      <c r="AW132" s="11" t="s">
        <v>80</v>
      </c>
      <c r="AX132" s="11" t="s">
        <v>80</v>
      </c>
      <c r="AY132" s="11" t="s">
        <v>80</v>
      </c>
      <c r="AZ132" s="11" t="s">
        <v>80</v>
      </c>
      <c r="BA132" s="11" t="s">
        <v>80</v>
      </c>
      <c r="BB132" s="11" t="s">
        <v>80</v>
      </c>
      <c r="BC132" s="11" t="s">
        <v>80</v>
      </c>
      <c r="BD132" s="11" t="s">
        <v>80</v>
      </c>
      <c r="BE132" s="11" t="s">
        <v>80</v>
      </c>
      <c r="BF132" s="11">
        <f t="shared" ref="BF132" si="35">$AI132/0.409</f>
        <v>18.536496332518336</v>
      </c>
      <c r="BG132" s="11">
        <f t="shared" ref="BG132" si="36">$BF132</f>
        <v>18.536496332518336</v>
      </c>
      <c r="BH132" s="11" t="s">
        <v>344</v>
      </c>
      <c r="BI132" s="11">
        <f t="shared" ref="BI132" si="37">$BF132</f>
        <v>18.536496332518336</v>
      </c>
      <c r="BJ132" s="11" t="s">
        <v>344</v>
      </c>
      <c r="BK132" s="11">
        <f t="shared" ref="BK132" si="38">$BF132</f>
        <v>18.536496332518336</v>
      </c>
      <c r="BL132" s="11" t="s">
        <v>344</v>
      </c>
      <c r="BM132" s="11" t="s">
        <v>632</v>
      </c>
    </row>
    <row r="133" spans="1:65" x14ac:dyDescent="0.25">
      <c r="A133" s="11">
        <v>2022</v>
      </c>
      <c r="B133" s="11" t="s">
        <v>1177</v>
      </c>
      <c r="C133" s="11" t="s">
        <v>1178</v>
      </c>
      <c r="D133" s="11" t="s">
        <v>809</v>
      </c>
      <c r="E133" s="11" t="s">
        <v>137</v>
      </c>
      <c r="F133" s="11">
        <v>38.417499999999997</v>
      </c>
      <c r="G133" s="11">
        <v>-85.611109999999996</v>
      </c>
      <c r="H133" s="12">
        <v>110022905588</v>
      </c>
      <c r="I133" s="11">
        <v>4952</v>
      </c>
      <c r="J133" s="11" t="s">
        <v>308</v>
      </c>
      <c r="K133" s="11">
        <v>339999</v>
      </c>
      <c r="L133" s="11" t="s">
        <v>309</v>
      </c>
      <c r="M133" s="11" t="s">
        <v>275</v>
      </c>
      <c r="N133" s="11" t="s">
        <v>276</v>
      </c>
      <c r="O133" s="11" t="s">
        <v>1716</v>
      </c>
      <c r="P133" s="11" t="s">
        <v>1717</v>
      </c>
      <c r="Q133" s="11">
        <v>365</v>
      </c>
      <c r="R133" s="11">
        <v>2.756142375</v>
      </c>
      <c r="S133" s="11">
        <f t="shared" si="29"/>
        <v>7.551075E-3</v>
      </c>
      <c r="T133" s="11">
        <f t="shared" si="30"/>
        <v>0.13124487500000001</v>
      </c>
      <c r="U133" s="11" t="s">
        <v>1179</v>
      </c>
      <c r="V133" s="11" t="s">
        <v>1180</v>
      </c>
      <c r="W133" s="11">
        <v>51401010604</v>
      </c>
      <c r="AA133" s="11">
        <v>2023</v>
      </c>
      <c r="AB133" s="13" t="s">
        <v>1181</v>
      </c>
      <c r="AC133" s="11" t="s">
        <v>149</v>
      </c>
      <c r="AD133" s="11">
        <v>1.5</v>
      </c>
      <c r="AE133" s="11">
        <v>0.56000000000000005</v>
      </c>
      <c r="AF133" s="11">
        <v>0.5</v>
      </c>
      <c r="AG133" s="11" t="s">
        <v>79</v>
      </c>
      <c r="AH133" s="11">
        <v>0.56000000000000005</v>
      </c>
      <c r="AI133" s="11">
        <v>0.86644880000000002</v>
      </c>
      <c r="AJ133" s="11">
        <v>10163952</v>
      </c>
      <c r="AK133" s="11" t="s">
        <v>142</v>
      </c>
      <c r="AL133" s="11">
        <v>8</v>
      </c>
      <c r="AM133" s="11">
        <v>122830.174</v>
      </c>
      <c r="AN133" s="11">
        <v>162976.04500000001</v>
      </c>
      <c r="AO133" s="11">
        <v>191413.99100000001</v>
      </c>
      <c r="AP133" s="11">
        <v>229275.217</v>
      </c>
      <c r="AQ133" s="11">
        <v>194782.09599999999</v>
      </c>
      <c r="AR133" s="11">
        <v>149364.16699999999</v>
      </c>
      <c r="AS133" s="11">
        <v>98994.591</v>
      </c>
      <c r="AT133" s="11">
        <v>62209.678999999996</v>
      </c>
      <c r="AU133" s="11">
        <v>47696.417999999998</v>
      </c>
      <c r="AV133" s="11">
        <v>41881.760999999999</v>
      </c>
      <c r="AW133" s="11">
        <v>49965.697</v>
      </c>
      <c r="AX133" s="11">
        <v>86374.395000000004</v>
      </c>
      <c r="AY133" s="11">
        <v>149874.21900000001</v>
      </c>
      <c r="AZ133" s="11" t="s">
        <v>46</v>
      </c>
      <c r="BA133" s="11">
        <v>41881.760999999999</v>
      </c>
      <c r="BB133" s="11">
        <v>102400.3936</v>
      </c>
      <c r="BC133" s="11">
        <v>81894.974700000006</v>
      </c>
      <c r="BD133" s="11">
        <v>300318.27380000002</v>
      </c>
      <c r="BE133" s="11">
        <v>234591.12890000001</v>
      </c>
      <c r="BF133" s="11">
        <v>2.1184567240000001</v>
      </c>
      <c r="BG133" s="11">
        <v>102400.3936</v>
      </c>
      <c r="BH133" s="11" t="s">
        <v>97</v>
      </c>
      <c r="BI133" s="11">
        <v>234591.12890000001</v>
      </c>
      <c r="BJ133" s="11" t="s">
        <v>98</v>
      </c>
      <c r="BK133" s="11">
        <v>81894.974700000006</v>
      </c>
      <c r="BL133" s="11" t="s">
        <v>99</v>
      </c>
    </row>
    <row r="134" spans="1:65" x14ac:dyDescent="0.25">
      <c r="A134" s="11">
        <v>2023</v>
      </c>
      <c r="B134" s="11" t="s">
        <v>1182</v>
      </c>
      <c r="C134" s="11" t="s">
        <v>1183</v>
      </c>
      <c r="D134" s="11" t="s">
        <v>1184</v>
      </c>
      <c r="E134" s="11" t="s">
        <v>137</v>
      </c>
      <c r="F134" s="11">
        <v>38.691943999999999</v>
      </c>
      <c r="G134" s="11">
        <v>-84.325000000000003</v>
      </c>
      <c r="H134" s="12">
        <v>110023140420</v>
      </c>
      <c r="I134" s="11">
        <v>4952</v>
      </c>
      <c r="J134" s="11" t="s">
        <v>308</v>
      </c>
      <c r="K134" s="11">
        <v>339999</v>
      </c>
      <c r="L134" s="11" t="s">
        <v>309</v>
      </c>
      <c r="M134" s="11" t="s">
        <v>275</v>
      </c>
      <c r="N134" s="11" t="s">
        <v>276</v>
      </c>
      <c r="O134" s="11" t="s">
        <v>1716</v>
      </c>
      <c r="P134" s="11" t="s">
        <v>1719</v>
      </c>
      <c r="Q134" s="11">
        <v>365</v>
      </c>
      <c r="R134" s="11">
        <v>1.4194029619999999</v>
      </c>
      <c r="S134" s="11">
        <f t="shared" si="29"/>
        <v>3.8887752383561644E-3</v>
      </c>
      <c r="T134" s="11">
        <f t="shared" si="30"/>
        <v>6.759061723809523E-2</v>
      </c>
      <c r="U134" s="11" t="s">
        <v>1185</v>
      </c>
      <c r="V134" s="11" t="s">
        <v>1186</v>
      </c>
      <c r="W134" s="11">
        <v>51001011203</v>
      </c>
      <c r="AA134" s="11">
        <v>2023</v>
      </c>
      <c r="AB134" s="13" t="s">
        <v>1187</v>
      </c>
      <c r="AC134" s="11" t="s">
        <v>1188</v>
      </c>
      <c r="AD134" s="11">
        <v>0.5</v>
      </c>
      <c r="AE134" s="11">
        <v>0.36299999999999999</v>
      </c>
      <c r="AF134" s="11">
        <v>0.30928583300000001</v>
      </c>
      <c r="AG134" s="11" t="s">
        <v>79</v>
      </c>
      <c r="AH134" s="11">
        <v>0.36299999999999999</v>
      </c>
      <c r="AI134" s="11">
        <v>0.56164449000000005</v>
      </c>
      <c r="AJ134" s="11">
        <v>2088119</v>
      </c>
      <c r="AK134" s="11" t="s">
        <v>1189</v>
      </c>
      <c r="AL134" s="11">
        <v>6</v>
      </c>
      <c r="AM134" s="11">
        <v>4297.2070000000003</v>
      </c>
      <c r="AN134" s="11">
        <v>6250.3410000000003</v>
      </c>
      <c r="AO134" s="11">
        <v>7364.19</v>
      </c>
      <c r="AP134" s="11">
        <v>8186.4650000000001</v>
      </c>
      <c r="AQ134" s="11">
        <v>6781.6570000000002</v>
      </c>
      <c r="AR134" s="11">
        <v>4707.8190000000004</v>
      </c>
      <c r="AS134" s="11">
        <v>2623.7339999999999</v>
      </c>
      <c r="AT134" s="11">
        <v>1706.8710000000001</v>
      </c>
      <c r="AU134" s="11">
        <v>1358.8710000000001</v>
      </c>
      <c r="AV134" s="11">
        <v>1597.904</v>
      </c>
      <c r="AW134" s="11">
        <v>1522.8430000000001</v>
      </c>
      <c r="AX134" s="11">
        <v>2961.1469999999999</v>
      </c>
      <c r="AY134" s="11">
        <v>6427.1469999999999</v>
      </c>
      <c r="AZ134" s="11" t="s">
        <v>45</v>
      </c>
      <c r="BA134" s="11">
        <v>1358.8710000000001</v>
      </c>
      <c r="BB134" s="11">
        <v>3322.4229829999999</v>
      </c>
      <c r="BC134" s="11">
        <v>2355.0663399999999</v>
      </c>
      <c r="BD134" s="11">
        <v>10506.61858</v>
      </c>
      <c r="BE134" s="11">
        <v>6773.2191700000003</v>
      </c>
      <c r="BF134" s="11">
        <v>1.373213912</v>
      </c>
      <c r="BG134" s="11">
        <v>3322.4229829999999</v>
      </c>
      <c r="BH134" s="11" t="s">
        <v>97</v>
      </c>
      <c r="BI134" s="11">
        <v>6773.2191700000003</v>
      </c>
      <c r="BJ134" s="11" t="s">
        <v>98</v>
      </c>
      <c r="BK134" s="11">
        <v>2355.0663399999999</v>
      </c>
      <c r="BL134" s="11" t="s">
        <v>99</v>
      </c>
    </row>
    <row r="135" spans="1:65" x14ac:dyDescent="0.25">
      <c r="A135" s="11">
        <v>2022</v>
      </c>
      <c r="B135" s="11" t="s">
        <v>1190</v>
      </c>
      <c r="C135" s="11" t="s">
        <v>1191</v>
      </c>
      <c r="D135" s="11" t="s">
        <v>1192</v>
      </c>
      <c r="E135" s="11" t="s">
        <v>1063</v>
      </c>
      <c r="F135" s="11">
        <v>36.091380999999998</v>
      </c>
      <c r="G135" s="11">
        <v>-111.289585</v>
      </c>
      <c r="H135" s="12">
        <v>110024409344</v>
      </c>
      <c r="I135" s="11">
        <v>4952</v>
      </c>
      <c r="J135" s="11" t="s">
        <v>308</v>
      </c>
      <c r="K135" s="11">
        <v>339999</v>
      </c>
      <c r="L135" s="11" t="s">
        <v>309</v>
      </c>
      <c r="M135" s="11" t="s">
        <v>275</v>
      </c>
      <c r="N135" s="11" t="s">
        <v>276</v>
      </c>
      <c r="O135" s="11" t="s">
        <v>1716</v>
      </c>
      <c r="P135" s="11" t="s">
        <v>1717</v>
      </c>
      <c r="Q135" s="11">
        <v>365</v>
      </c>
      <c r="R135" s="11">
        <v>1.9834611200000001</v>
      </c>
      <c r="S135" s="11">
        <f t="shared" si="29"/>
        <v>5.434140054794521E-3</v>
      </c>
      <c r="T135" s="11">
        <f t="shared" si="30"/>
        <v>9.4450529523809529E-2</v>
      </c>
      <c r="U135" s="11" t="s">
        <v>1193</v>
      </c>
      <c r="V135" s="11" t="s">
        <v>1194</v>
      </c>
      <c r="W135" s="13" t="s">
        <v>1195</v>
      </c>
      <c r="AA135" s="11">
        <v>2023</v>
      </c>
      <c r="AB135" s="13" t="s">
        <v>1196</v>
      </c>
      <c r="AC135" s="11" t="s">
        <v>1197</v>
      </c>
      <c r="AD135" s="11">
        <v>1.1000000000000001</v>
      </c>
      <c r="AE135" s="11">
        <v>0.46200000000000002</v>
      </c>
      <c r="AF135" s="11">
        <v>0.33224999999999999</v>
      </c>
      <c r="AG135" s="11" t="s">
        <v>79</v>
      </c>
      <c r="AH135" s="11">
        <v>0.46200000000000002</v>
      </c>
      <c r="AI135" s="11">
        <v>0.71482025999999999</v>
      </c>
      <c r="AJ135" s="11">
        <v>944080103</v>
      </c>
      <c r="AK135" s="11" t="s">
        <v>1198</v>
      </c>
      <c r="AL135" s="11">
        <v>6</v>
      </c>
      <c r="AM135" s="11">
        <v>95.935000000000002</v>
      </c>
      <c r="AN135" s="11">
        <v>6.032</v>
      </c>
      <c r="AO135" s="11">
        <v>50.927999999999997</v>
      </c>
      <c r="AP135" s="11">
        <v>254.56299999999999</v>
      </c>
      <c r="AQ135" s="11">
        <v>178.95400000000001</v>
      </c>
      <c r="AR135" s="11">
        <v>268.49700000000001</v>
      </c>
      <c r="AS135" s="11">
        <v>101.795</v>
      </c>
      <c r="AT135" s="11">
        <v>96.483999999999995</v>
      </c>
      <c r="AU135" s="11">
        <v>53.648000000000003</v>
      </c>
      <c r="AV135" s="11">
        <v>35.9</v>
      </c>
      <c r="AW135" s="11">
        <v>34.366</v>
      </c>
      <c r="AX135" s="11">
        <v>36.777000000000001</v>
      </c>
      <c r="AY135" s="11">
        <v>2.9</v>
      </c>
      <c r="AZ135" s="11" t="s">
        <v>49</v>
      </c>
      <c r="BA135" s="11">
        <v>2.9</v>
      </c>
      <c r="BB135" s="11">
        <v>7.0904645479999999</v>
      </c>
      <c r="BC135" s="11">
        <v>4.0477291900000001</v>
      </c>
      <c r="BD135" s="11">
        <v>234.55990220000001</v>
      </c>
      <c r="BE135" s="11">
        <v>33.389365269999999</v>
      </c>
      <c r="BF135" s="11">
        <v>1.7477267970000001</v>
      </c>
      <c r="BG135" s="11">
        <v>7.0904645479999999</v>
      </c>
      <c r="BH135" s="11" t="s">
        <v>97</v>
      </c>
      <c r="BI135" s="11">
        <v>33.389365269999999</v>
      </c>
      <c r="BJ135" s="11" t="s">
        <v>98</v>
      </c>
      <c r="BK135" s="11">
        <v>4.0477291900000001</v>
      </c>
      <c r="BL135" s="11" t="s">
        <v>99</v>
      </c>
    </row>
    <row r="136" spans="1:65" x14ac:dyDescent="0.25">
      <c r="A136" s="11">
        <v>2023</v>
      </c>
      <c r="B136" s="11" t="s">
        <v>1199</v>
      </c>
      <c r="C136" s="11" t="s">
        <v>1200</v>
      </c>
      <c r="D136" s="11" t="s">
        <v>1201</v>
      </c>
      <c r="E136" s="11" t="s">
        <v>1202</v>
      </c>
      <c r="F136" s="11">
        <v>36.786963999999998</v>
      </c>
      <c r="G136" s="11">
        <v>-108.711493</v>
      </c>
      <c r="H136" s="12">
        <v>110024409362</v>
      </c>
      <c r="I136" s="11">
        <v>4952</v>
      </c>
      <c r="J136" s="11" t="s">
        <v>308</v>
      </c>
      <c r="K136" s="11">
        <v>339999</v>
      </c>
      <c r="L136" s="11" t="s">
        <v>309</v>
      </c>
      <c r="M136" s="11" t="s">
        <v>275</v>
      </c>
      <c r="N136" s="11" t="s">
        <v>276</v>
      </c>
      <c r="O136" s="11" t="s">
        <v>1716</v>
      </c>
      <c r="P136" s="11" t="s">
        <v>1717</v>
      </c>
      <c r="Q136" s="11">
        <v>365</v>
      </c>
      <c r="R136" s="11">
        <v>0.80347979999999997</v>
      </c>
      <c r="S136" s="11">
        <f t="shared" si="29"/>
        <v>2.2013145205479452E-3</v>
      </c>
      <c r="T136" s="11">
        <f t="shared" si="30"/>
        <v>3.8260942857142856E-2</v>
      </c>
      <c r="U136" s="11" t="s">
        <v>1203</v>
      </c>
      <c r="V136" s="11" t="s">
        <v>1204</v>
      </c>
      <c r="W136" s="13" t="s">
        <v>1205</v>
      </c>
      <c r="AA136" s="11">
        <v>2023</v>
      </c>
      <c r="AB136" s="13" t="s">
        <v>1206</v>
      </c>
      <c r="AC136" s="11" t="s">
        <v>1207</v>
      </c>
      <c r="AD136" s="11">
        <v>1</v>
      </c>
      <c r="AE136" s="11">
        <v>0.63</v>
      </c>
      <c r="AF136" s="11">
        <v>0.29083333300000003</v>
      </c>
      <c r="AG136" s="11" t="s">
        <v>79</v>
      </c>
      <c r="AH136" s="11">
        <v>0.63</v>
      </c>
      <c r="AI136" s="11">
        <v>0.97475489999999998</v>
      </c>
      <c r="AJ136" s="11">
        <v>17002446</v>
      </c>
      <c r="AK136" s="11" t="s">
        <v>80</v>
      </c>
      <c r="AL136" s="11">
        <v>1</v>
      </c>
      <c r="AM136" s="11">
        <v>1.4999999999999999E-2</v>
      </c>
      <c r="AN136" s="11">
        <v>0</v>
      </c>
      <c r="AO136" s="11">
        <v>0</v>
      </c>
      <c r="AP136" s="11">
        <v>0.52700000000000002</v>
      </c>
      <c r="AQ136" s="11">
        <v>0.99199999999999999</v>
      </c>
      <c r="AR136" s="11">
        <v>0.04</v>
      </c>
      <c r="AS136" s="11">
        <v>0</v>
      </c>
      <c r="AT136" s="11">
        <v>6.0000000000000001E-3</v>
      </c>
      <c r="AU136" s="11">
        <v>6.0000000000000001E-3</v>
      </c>
      <c r="AV136" s="11">
        <v>7.0000000000000001E-3</v>
      </c>
      <c r="AW136" s="11">
        <v>1.0999999999999999E-2</v>
      </c>
      <c r="AX136" s="11">
        <v>2.8000000000000001E-2</v>
      </c>
      <c r="AY136" s="11">
        <v>0</v>
      </c>
      <c r="AZ136" s="11" t="s">
        <v>1208</v>
      </c>
      <c r="BA136" s="11">
        <v>6.0000000000000001E-3</v>
      </c>
      <c r="BB136" s="11">
        <v>1.4669926999999999E-2</v>
      </c>
      <c r="BC136" s="11">
        <v>6.7371970000000003E-3</v>
      </c>
      <c r="BD136" s="11">
        <v>3.6674816999999998E-2</v>
      </c>
      <c r="BE136" s="11">
        <v>1.5472624000000001E-2</v>
      </c>
      <c r="BF136" s="11">
        <v>2.3832638140000002</v>
      </c>
      <c r="BG136" s="11">
        <v>2.3832638140000002</v>
      </c>
      <c r="BH136" s="11" t="s">
        <v>109</v>
      </c>
      <c r="BI136" s="11">
        <v>2.3832638140000002</v>
      </c>
      <c r="BJ136" s="11" t="s">
        <v>109</v>
      </c>
      <c r="BK136" s="11">
        <v>2.3832638140000002</v>
      </c>
      <c r="BL136" s="11" t="s">
        <v>109</v>
      </c>
    </row>
    <row r="137" spans="1:65" x14ac:dyDescent="0.25">
      <c r="A137" s="11">
        <v>2022</v>
      </c>
      <c r="B137" s="11" t="s">
        <v>1209</v>
      </c>
      <c r="C137" s="11" t="s">
        <v>1210</v>
      </c>
      <c r="D137" s="11" t="s">
        <v>1211</v>
      </c>
      <c r="E137" s="11" t="s">
        <v>1063</v>
      </c>
      <c r="F137" s="11">
        <v>35.639485000000001</v>
      </c>
      <c r="G137" s="11">
        <v>-109.080939</v>
      </c>
      <c r="H137" s="12">
        <v>110024409433</v>
      </c>
      <c r="I137" s="11">
        <v>4952</v>
      </c>
      <c r="J137" s="11" t="s">
        <v>308</v>
      </c>
      <c r="K137" s="11">
        <v>339999</v>
      </c>
      <c r="L137" s="11" t="s">
        <v>309</v>
      </c>
      <c r="M137" s="11" t="s">
        <v>275</v>
      </c>
      <c r="N137" s="11" t="s">
        <v>276</v>
      </c>
      <c r="O137" s="11" t="s">
        <v>1716</v>
      </c>
      <c r="P137" s="11" t="s">
        <v>1717</v>
      </c>
      <c r="Q137" s="11">
        <v>365</v>
      </c>
      <c r="R137" s="11">
        <v>1.1604810000000001</v>
      </c>
      <c r="S137" s="11">
        <f t="shared" si="29"/>
        <v>3.1794000000000002E-3</v>
      </c>
      <c r="T137" s="11">
        <f t="shared" si="30"/>
        <v>5.5261000000000005E-2</v>
      </c>
      <c r="U137" s="11" t="s">
        <v>1212</v>
      </c>
      <c r="V137" s="11" t="s">
        <v>1213</v>
      </c>
      <c r="W137" s="13" t="s">
        <v>1195</v>
      </c>
      <c r="AA137" s="11">
        <v>2023</v>
      </c>
      <c r="AB137" s="13" t="s">
        <v>1196</v>
      </c>
      <c r="AC137" s="11" t="s">
        <v>1214</v>
      </c>
      <c r="AD137" s="11">
        <v>1.2</v>
      </c>
      <c r="AE137" s="11">
        <v>0.32600000000000001</v>
      </c>
      <c r="AF137" s="11">
        <v>0.39166666700000002</v>
      </c>
      <c r="AG137" s="11" t="s">
        <v>79</v>
      </c>
      <c r="AH137" s="11">
        <v>0.32600000000000001</v>
      </c>
      <c r="AI137" s="11">
        <v>0.50439697999999999</v>
      </c>
      <c r="AJ137" s="11">
        <v>944080103</v>
      </c>
      <c r="AK137" s="11" t="s">
        <v>1198</v>
      </c>
      <c r="AL137" s="11">
        <v>6</v>
      </c>
      <c r="AM137" s="11">
        <v>95.935000000000002</v>
      </c>
      <c r="AN137" s="11">
        <v>6.032</v>
      </c>
      <c r="AO137" s="11">
        <v>50.927999999999997</v>
      </c>
      <c r="AP137" s="11">
        <v>254.56299999999999</v>
      </c>
      <c r="AQ137" s="11">
        <v>178.95400000000001</v>
      </c>
      <c r="AR137" s="11">
        <v>268.49700000000001</v>
      </c>
      <c r="AS137" s="11">
        <v>101.795</v>
      </c>
      <c r="AT137" s="11">
        <v>96.483999999999995</v>
      </c>
      <c r="AU137" s="11">
        <v>53.648000000000003</v>
      </c>
      <c r="AV137" s="11">
        <v>35.9</v>
      </c>
      <c r="AW137" s="11">
        <v>34.366</v>
      </c>
      <c r="AX137" s="11">
        <v>36.777000000000001</v>
      </c>
      <c r="AY137" s="11">
        <v>2.9</v>
      </c>
      <c r="AZ137" s="11" t="s">
        <v>49</v>
      </c>
      <c r="BA137" s="11">
        <v>2.9</v>
      </c>
      <c r="BB137" s="11">
        <v>7.0904645479999999</v>
      </c>
      <c r="BC137" s="11">
        <v>4.0477291900000001</v>
      </c>
      <c r="BD137" s="11">
        <v>234.55990220000001</v>
      </c>
      <c r="BE137" s="11">
        <v>33.389365269999999</v>
      </c>
      <c r="BF137" s="11">
        <v>1.2332444499999999</v>
      </c>
      <c r="BG137" s="11">
        <v>7.0904645479999999</v>
      </c>
      <c r="BH137" s="11" t="s">
        <v>97</v>
      </c>
      <c r="BI137" s="11">
        <v>33.389365269999999</v>
      </c>
      <c r="BJ137" s="11" t="s">
        <v>98</v>
      </c>
      <c r="BK137" s="11">
        <v>4.0477291900000001</v>
      </c>
      <c r="BL137" s="11" t="s">
        <v>99</v>
      </c>
    </row>
    <row r="138" spans="1:65" x14ac:dyDescent="0.25">
      <c r="A138" s="11">
        <v>2021</v>
      </c>
      <c r="B138" s="11" t="s">
        <v>1215</v>
      </c>
      <c r="C138" s="11" t="s">
        <v>1216</v>
      </c>
      <c r="D138" s="11" t="s">
        <v>1217</v>
      </c>
      <c r="E138" s="11" t="s">
        <v>256</v>
      </c>
      <c r="F138" s="11">
        <v>37.908380000000001</v>
      </c>
      <c r="G138" s="11">
        <v>-120.61605</v>
      </c>
      <c r="H138" s="12">
        <v>110027858432</v>
      </c>
      <c r="I138" s="11">
        <v>4952</v>
      </c>
      <c r="J138" s="11" t="s">
        <v>308</v>
      </c>
      <c r="K138" s="11">
        <v>339999</v>
      </c>
      <c r="L138" s="11" t="s">
        <v>309</v>
      </c>
      <c r="M138" s="11" t="s">
        <v>275</v>
      </c>
      <c r="N138" s="11" t="s">
        <v>276</v>
      </c>
      <c r="O138" s="11" t="s">
        <v>1716</v>
      </c>
      <c r="P138" s="11" t="s">
        <v>1218</v>
      </c>
      <c r="Q138" s="11">
        <v>365</v>
      </c>
      <c r="R138" s="11">
        <v>0.168200669</v>
      </c>
      <c r="S138" s="11">
        <f t="shared" si="29"/>
        <v>4.608237506849315E-4</v>
      </c>
      <c r="T138" s="11">
        <f t="shared" si="30"/>
        <v>8.0095556666666661E-3</v>
      </c>
      <c r="U138" s="11" t="s">
        <v>1219</v>
      </c>
      <c r="V138" s="11" t="s">
        <v>1220</v>
      </c>
      <c r="W138" s="13" t="s">
        <v>1221</v>
      </c>
      <c r="AA138" s="11">
        <v>2023</v>
      </c>
      <c r="AB138" s="13" t="s">
        <v>1222</v>
      </c>
      <c r="AC138" s="11" t="s">
        <v>1223</v>
      </c>
      <c r="AD138" s="11">
        <v>0.95</v>
      </c>
      <c r="AE138" s="11">
        <v>0.17</v>
      </c>
      <c r="AF138" s="11">
        <v>0.199883333</v>
      </c>
      <c r="AG138" s="11" t="s">
        <v>79</v>
      </c>
      <c r="AH138" s="11">
        <v>0.17</v>
      </c>
      <c r="AI138" s="11">
        <v>0.26302910000000002</v>
      </c>
      <c r="AJ138" s="11">
        <v>2822890</v>
      </c>
      <c r="AK138" s="11" t="s">
        <v>80</v>
      </c>
      <c r="AL138" s="11">
        <v>1</v>
      </c>
      <c r="AM138" s="11">
        <v>0.11799999999999999</v>
      </c>
      <c r="AN138" s="11">
        <v>0.17</v>
      </c>
      <c r="AO138" s="11">
        <v>0.61299999999999999</v>
      </c>
      <c r="AP138" s="11">
        <v>0.44800000000000001</v>
      </c>
      <c r="AQ138" s="11">
        <v>0.188</v>
      </c>
      <c r="AR138" s="11">
        <v>5.8999999999999997E-2</v>
      </c>
      <c r="AS138" s="11">
        <v>4.5999999999999999E-2</v>
      </c>
      <c r="AT138" s="11">
        <v>3.4000000000000002E-2</v>
      </c>
      <c r="AU138" s="11">
        <v>6.0000000000000001E-3</v>
      </c>
      <c r="AV138" s="11">
        <v>1.7000000000000001E-2</v>
      </c>
      <c r="AW138" s="11">
        <v>0.02</v>
      </c>
      <c r="AX138" s="11">
        <v>0.08</v>
      </c>
      <c r="AY138" s="11">
        <v>0.151</v>
      </c>
      <c r="AZ138" s="11" t="s">
        <v>45</v>
      </c>
      <c r="BA138" s="11">
        <v>6.0000000000000001E-3</v>
      </c>
      <c r="BB138" s="11">
        <v>1.4669926999999999E-2</v>
      </c>
      <c r="BC138" s="11">
        <v>6.7371970000000003E-3</v>
      </c>
      <c r="BD138" s="11">
        <v>0.288508557</v>
      </c>
      <c r="BE138" s="11">
        <v>4.1046204000000003E-2</v>
      </c>
      <c r="BF138" s="11">
        <v>0.64310293399999996</v>
      </c>
      <c r="BG138" s="11">
        <v>0.64310293399999996</v>
      </c>
      <c r="BH138" s="11" t="s">
        <v>109</v>
      </c>
      <c r="BI138" s="11">
        <v>0.64310293399999996</v>
      </c>
      <c r="BJ138" s="11" t="s">
        <v>109</v>
      </c>
      <c r="BK138" s="11">
        <v>0.64310293399999996</v>
      </c>
      <c r="BL138" s="11" t="s">
        <v>109</v>
      </c>
    </row>
    <row r="139" spans="1:65" x14ac:dyDescent="0.25">
      <c r="A139" s="11">
        <v>2019</v>
      </c>
      <c r="B139" s="11" t="s">
        <v>1224</v>
      </c>
      <c r="C139" s="11" t="s">
        <v>1225</v>
      </c>
      <c r="D139" s="11" t="s">
        <v>1113</v>
      </c>
      <c r="E139" s="11" t="s">
        <v>256</v>
      </c>
      <c r="F139" s="11">
        <v>33.791108999999999</v>
      </c>
      <c r="G139" s="11">
        <v>-118.244609</v>
      </c>
      <c r="H139" s="12">
        <v>110028243791</v>
      </c>
      <c r="I139" s="11">
        <v>5171</v>
      </c>
      <c r="J139" s="11" t="s">
        <v>1114</v>
      </c>
      <c r="K139" s="11">
        <v>425120</v>
      </c>
      <c r="L139" s="11" t="s">
        <v>1115</v>
      </c>
      <c r="M139" s="11" t="s">
        <v>1116</v>
      </c>
      <c r="N139" s="11" t="s">
        <v>1117</v>
      </c>
      <c r="O139" s="11" t="s">
        <v>1118</v>
      </c>
      <c r="P139" s="11" t="s">
        <v>1119</v>
      </c>
      <c r="Q139" s="11">
        <v>250</v>
      </c>
      <c r="R139" s="11">
        <v>2.0298055999999998E-2</v>
      </c>
      <c r="S139" s="11">
        <f t="shared" si="29"/>
        <v>8.119222399999999E-5</v>
      </c>
      <c r="T139" s="11">
        <f t="shared" si="30"/>
        <v>9.6657409523809518E-4</v>
      </c>
      <c r="U139" s="11" t="s">
        <v>1226</v>
      </c>
      <c r="V139" s="11" t="s">
        <v>1121</v>
      </c>
      <c r="W139" s="13" t="s">
        <v>1122</v>
      </c>
      <c r="AA139" s="11">
        <v>2023</v>
      </c>
      <c r="AB139" s="13" t="s">
        <v>1123</v>
      </c>
      <c r="AC139" s="11" t="s">
        <v>1227</v>
      </c>
      <c r="AD139" s="11" t="s">
        <v>80</v>
      </c>
      <c r="AE139" s="11">
        <v>0.75</v>
      </c>
      <c r="AF139" s="11">
        <v>4.9978683000000003E-2</v>
      </c>
      <c r="AG139" s="11" t="s">
        <v>79</v>
      </c>
      <c r="AH139" s="11">
        <v>0.75</v>
      </c>
      <c r="AI139" s="11">
        <v>1.1604224999999999</v>
      </c>
      <c r="AJ139" s="11">
        <v>20366299</v>
      </c>
      <c r="AK139" s="11" t="s">
        <v>1228</v>
      </c>
      <c r="AL139" s="11">
        <v>2</v>
      </c>
      <c r="AM139" s="11">
        <v>1.8440000000000001</v>
      </c>
      <c r="AN139" s="11">
        <v>10.776999999999999</v>
      </c>
      <c r="AO139" s="11">
        <v>7.8559999999999999</v>
      </c>
      <c r="AP139" s="11">
        <v>4.077</v>
      </c>
      <c r="AQ139" s="11">
        <v>1.1930000000000001</v>
      </c>
      <c r="AR139" s="11">
        <v>0</v>
      </c>
      <c r="AS139" s="11">
        <v>0</v>
      </c>
      <c r="AT139" s="11">
        <v>0</v>
      </c>
      <c r="AU139" s="11">
        <v>0</v>
      </c>
      <c r="AV139" s="11">
        <v>0</v>
      </c>
      <c r="AW139" s="11">
        <v>0.13400000000000001</v>
      </c>
      <c r="AX139" s="11">
        <v>3.0339999999999998</v>
      </c>
      <c r="AY139" s="11">
        <v>6.2960000000000003</v>
      </c>
      <c r="AZ139" s="11" t="s">
        <v>42</v>
      </c>
      <c r="BA139" s="11">
        <v>0.13400000000000001</v>
      </c>
      <c r="BB139" s="11">
        <v>0.32762836200000001</v>
      </c>
      <c r="BC139" s="11">
        <v>0.16784790599999999</v>
      </c>
      <c r="BD139" s="11">
        <v>4.5085574570000002</v>
      </c>
      <c r="BE139" s="11">
        <v>0.88881380399999999</v>
      </c>
      <c r="BF139" s="11">
        <v>2.837218826</v>
      </c>
      <c r="BG139" s="11">
        <v>2.837218826</v>
      </c>
      <c r="BH139" s="11" t="s">
        <v>109</v>
      </c>
      <c r="BI139" s="11">
        <v>2.837218826</v>
      </c>
      <c r="BJ139" s="11" t="s">
        <v>109</v>
      </c>
      <c r="BK139" s="11">
        <v>2.837218826</v>
      </c>
      <c r="BL139" s="11" t="s">
        <v>109</v>
      </c>
    </row>
    <row r="140" spans="1:65" x14ac:dyDescent="0.25">
      <c r="A140" s="11">
        <v>2021</v>
      </c>
      <c r="B140" s="11" t="s">
        <v>1229</v>
      </c>
      <c r="C140" s="11" t="s">
        <v>1230</v>
      </c>
      <c r="D140" s="11" t="s">
        <v>1217</v>
      </c>
      <c r="E140" s="11" t="s">
        <v>256</v>
      </c>
      <c r="F140" s="11">
        <v>38.060360000000003</v>
      </c>
      <c r="G140" s="11">
        <v>-120.53995999999999</v>
      </c>
      <c r="H140" s="12">
        <v>110030437524</v>
      </c>
      <c r="I140" s="11">
        <v>4952</v>
      </c>
      <c r="J140" s="11" t="s">
        <v>308</v>
      </c>
      <c r="K140" s="11">
        <v>339999</v>
      </c>
      <c r="L140" s="11" t="s">
        <v>309</v>
      </c>
      <c r="M140" s="11" t="s">
        <v>275</v>
      </c>
      <c r="N140" s="11" t="s">
        <v>276</v>
      </c>
      <c r="O140" s="11" t="s">
        <v>1716</v>
      </c>
      <c r="P140" s="11" t="s">
        <v>625</v>
      </c>
      <c r="Q140" s="11">
        <v>365</v>
      </c>
      <c r="R140" s="11">
        <v>3.3018447999999999E-2</v>
      </c>
      <c r="S140" s="11">
        <f t="shared" si="29"/>
        <v>9.0461501369863012E-5</v>
      </c>
      <c r="T140" s="11">
        <f t="shared" si="30"/>
        <v>1.5723070476190476E-3</v>
      </c>
      <c r="U140" s="11" t="s">
        <v>1231</v>
      </c>
      <c r="V140" s="11" t="s">
        <v>1232</v>
      </c>
      <c r="W140" s="13" t="s">
        <v>755</v>
      </c>
      <c r="AA140" s="11">
        <v>2023</v>
      </c>
      <c r="AB140" s="13" t="s">
        <v>756</v>
      </c>
      <c r="AC140" s="11" t="s">
        <v>1233</v>
      </c>
      <c r="AD140" s="11">
        <v>1.9</v>
      </c>
      <c r="AE140" s="11">
        <v>0.3</v>
      </c>
      <c r="AF140" s="11">
        <v>0.43083333299999999</v>
      </c>
      <c r="AG140" s="11" t="s">
        <v>79</v>
      </c>
      <c r="AH140" s="11">
        <v>0.3</v>
      </c>
      <c r="AI140" s="11">
        <v>0.464169</v>
      </c>
      <c r="AJ140" s="11" t="s">
        <v>80</v>
      </c>
      <c r="AK140" s="11" t="s">
        <v>80</v>
      </c>
      <c r="AL140" s="11" t="s">
        <v>80</v>
      </c>
      <c r="AM140" s="11" t="s">
        <v>80</v>
      </c>
      <c r="AN140" s="11" t="s">
        <v>80</v>
      </c>
      <c r="AO140" s="11" t="s">
        <v>80</v>
      </c>
      <c r="AP140" s="11" t="s">
        <v>80</v>
      </c>
      <c r="AQ140" s="11" t="s">
        <v>80</v>
      </c>
      <c r="AR140" s="11" t="s">
        <v>80</v>
      </c>
      <c r="AS140" s="11" t="s">
        <v>80</v>
      </c>
      <c r="AT140" s="11" t="s">
        <v>80</v>
      </c>
      <c r="AU140" s="11" t="s">
        <v>80</v>
      </c>
      <c r="AV140" s="11" t="s">
        <v>80</v>
      </c>
      <c r="AW140" s="11" t="s">
        <v>80</v>
      </c>
      <c r="AX140" s="11" t="s">
        <v>80</v>
      </c>
      <c r="AY140" s="11" t="s">
        <v>80</v>
      </c>
      <c r="AZ140" s="11" t="s">
        <v>80</v>
      </c>
      <c r="BA140" s="11" t="s">
        <v>80</v>
      </c>
      <c r="BB140" s="11" t="s">
        <v>80</v>
      </c>
      <c r="BC140" s="11" t="s">
        <v>80</v>
      </c>
      <c r="BD140" s="11" t="s">
        <v>80</v>
      </c>
      <c r="BE140" s="11" t="s">
        <v>80</v>
      </c>
      <c r="BF140" s="11">
        <f t="shared" ref="BF140" si="39">$AI140/0.409</f>
        <v>1.1348875305623471</v>
      </c>
      <c r="BG140" s="11">
        <f t="shared" ref="BG140" si="40">$BF140</f>
        <v>1.1348875305623471</v>
      </c>
      <c r="BH140" s="11" t="s">
        <v>344</v>
      </c>
      <c r="BI140" s="11">
        <f t="shared" ref="BI140" si="41">$BF140</f>
        <v>1.1348875305623471</v>
      </c>
      <c r="BJ140" s="11" t="s">
        <v>344</v>
      </c>
      <c r="BK140" s="11">
        <f t="shared" ref="BK140" si="42">$BF140</f>
        <v>1.1348875305623471</v>
      </c>
      <c r="BL140" s="11" t="s">
        <v>344</v>
      </c>
      <c r="BM140" s="11" t="s">
        <v>632</v>
      </c>
    </row>
    <row r="141" spans="1:65" x14ac:dyDescent="0.25">
      <c r="A141" s="11">
        <v>2020</v>
      </c>
      <c r="B141" s="11" t="s">
        <v>1234</v>
      </c>
      <c r="C141" s="11" t="s">
        <v>1235</v>
      </c>
      <c r="D141" s="11" t="s">
        <v>1236</v>
      </c>
      <c r="E141" s="11" t="s">
        <v>137</v>
      </c>
      <c r="F141" s="11">
        <v>38.127222000000003</v>
      </c>
      <c r="G141" s="11">
        <v>-83.769443999999993</v>
      </c>
      <c r="H141" s="12">
        <v>110030443544</v>
      </c>
      <c r="I141" s="11">
        <v>4952</v>
      </c>
      <c r="J141" s="11" t="s">
        <v>308</v>
      </c>
      <c r="K141" s="11">
        <v>339999</v>
      </c>
      <c r="L141" s="11" t="s">
        <v>309</v>
      </c>
      <c r="M141" s="11" t="s">
        <v>275</v>
      </c>
      <c r="N141" s="11" t="s">
        <v>276</v>
      </c>
      <c r="O141" s="11" t="s">
        <v>1716</v>
      </c>
      <c r="P141" s="11" t="s">
        <v>1717</v>
      </c>
      <c r="Q141" s="11">
        <v>365</v>
      </c>
      <c r="R141" s="11">
        <v>8.6345313000000007E-2</v>
      </c>
      <c r="S141" s="11">
        <f t="shared" si="29"/>
        <v>2.3656250136986303E-4</v>
      </c>
      <c r="T141" s="11">
        <f t="shared" si="30"/>
        <v>4.1116815714285718E-3</v>
      </c>
      <c r="U141" s="11" t="s">
        <v>1237</v>
      </c>
      <c r="V141" s="11" t="s">
        <v>1238</v>
      </c>
      <c r="W141" s="11">
        <v>51001010704</v>
      </c>
      <c r="AA141" s="11">
        <v>2023</v>
      </c>
      <c r="AB141" s="13" t="s">
        <v>1239</v>
      </c>
      <c r="AC141" s="11" t="s">
        <v>1240</v>
      </c>
      <c r="AD141" s="11">
        <v>0.3</v>
      </c>
      <c r="AE141" s="11">
        <v>0.14699999999999999</v>
      </c>
      <c r="AF141" s="11">
        <v>0.18208333300000001</v>
      </c>
      <c r="AG141" s="11" t="s">
        <v>79</v>
      </c>
      <c r="AH141" s="11">
        <v>0.14699999999999999</v>
      </c>
      <c r="AI141" s="11">
        <v>0.22744281</v>
      </c>
      <c r="AJ141" s="11">
        <v>2090859</v>
      </c>
      <c r="AK141" s="11" t="s">
        <v>1241</v>
      </c>
      <c r="AL141" s="11">
        <v>4</v>
      </c>
      <c r="AM141" s="11">
        <v>209.94800000000001</v>
      </c>
      <c r="AN141" s="11">
        <v>522.95799999999997</v>
      </c>
      <c r="AO141" s="11">
        <v>669.09199999999998</v>
      </c>
      <c r="AP141" s="11">
        <v>491.10300000000001</v>
      </c>
      <c r="AQ141" s="11">
        <v>285.74900000000002</v>
      </c>
      <c r="AR141" s="11">
        <v>210.81200000000001</v>
      </c>
      <c r="AS141" s="11">
        <v>126.432</v>
      </c>
      <c r="AT141" s="11">
        <v>79.989999999999995</v>
      </c>
      <c r="AU141" s="11">
        <v>56.959000000000003</v>
      </c>
      <c r="AV141" s="11">
        <v>49.234999999999999</v>
      </c>
      <c r="AW141" s="11">
        <v>40.53</v>
      </c>
      <c r="AX141" s="11">
        <v>136.072</v>
      </c>
      <c r="AY141" s="11">
        <v>324.50200000000001</v>
      </c>
      <c r="AZ141" s="11" t="s">
        <v>47</v>
      </c>
      <c r="BA141" s="11">
        <v>40.53</v>
      </c>
      <c r="BB141" s="11">
        <v>99.095354520000001</v>
      </c>
      <c r="BC141" s="11">
        <v>62.073664049999998</v>
      </c>
      <c r="BD141" s="11">
        <v>513.32029339999997</v>
      </c>
      <c r="BE141" s="11">
        <v>218.27098749999999</v>
      </c>
      <c r="BF141" s="11">
        <v>0.55609489000000001</v>
      </c>
      <c r="BG141" s="11">
        <v>99.095354520000001</v>
      </c>
      <c r="BH141" s="11" t="s">
        <v>97</v>
      </c>
      <c r="BI141" s="11">
        <v>218.27098749999999</v>
      </c>
      <c r="BJ141" s="11" t="s">
        <v>98</v>
      </c>
      <c r="BK141" s="11">
        <v>62.073664049999998</v>
      </c>
      <c r="BL141" s="11" t="s">
        <v>99</v>
      </c>
    </row>
    <row r="142" spans="1:65" x14ac:dyDescent="0.25">
      <c r="A142" s="11">
        <v>2019</v>
      </c>
      <c r="B142" s="11" t="s">
        <v>1242</v>
      </c>
      <c r="C142" s="11" t="s">
        <v>1243</v>
      </c>
      <c r="D142" s="11" t="s">
        <v>537</v>
      </c>
      <c r="E142" s="11" t="s">
        <v>256</v>
      </c>
      <c r="F142" s="11">
        <v>33.017359999999996</v>
      </c>
      <c r="G142" s="11">
        <v>-115.50923</v>
      </c>
      <c r="H142" s="12">
        <v>110030476465</v>
      </c>
      <c r="I142" s="11">
        <v>4952</v>
      </c>
      <c r="J142" s="11" t="s">
        <v>308</v>
      </c>
      <c r="K142" s="11">
        <v>339999</v>
      </c>
      <c r="L142" s="11" t="s">
        <v>309</v>
      </c>
      <c r="M142" s="11" t="s">
        <v>275</v>
      </c>
      <c r="N142" s="11" t="s">
        <v>276</v>
      </c>
      <c r="O142" s="11" t="s">
        <v>1716</v>
      </c>
      <c r="P142" s="11" t="s">
        <v>1717</v>
      </c>
      <c r="Q142" s="11">
        <v>365</v>
      </c>
      <c r="R142" s="11">
        <v>4.1860208000000003E-2</v>
      </c>
      <c r="S142" s="11">
        <f t="shared" si="29"/>
        <v>1.1468550136986302E-4</v>
      </c>
      <c r="T142" s="11">
        <f t="shared" si="30"/>
        <v>1.9933432380952383E-3</v>
      </c>
      <c r="U142" s="11" t="s">
        <v>1244</v>
      </c>
      <c r="V142" s="11" t="s">
        <v>1245</v>
      </c>
      <c r="W142" s="13" t="s">
        <v>540</v>
      </c>
      <c r="AA142" s="11">
        <v>2023</v>
      </c>
      <c r="AB142" s="13" t="s">
        <v>543</v>
      </c>
      <c r="AC142" s="11" t="s">
        <v>544</v>
      </c>
      <c r="AD142" s="11">
        <v>5.9</v>
      </c>
      <c r="AE142" s="11">
        <v>3.1</v>
      </c>
      <c r="AF142" s="11">
        <v>3.1791666670000001</v>
      </c>
      <c r="AG142" s="11" t="s">
        <v>79</v>
      </c>
      <c r="AH142" s="11">
        <v>3.1</v>
      </c>
      <c r="AI142" s="11">
        <v>4.7964130000000003</v>
      </c>
      <c r="AJ142" s="11">
        <v>22602625</v>
      </c>
      <c r="AK142" s="11" t="s">
        <v>545</v>
      </c>
      <c r="AL142" s="11">
        <v>4</v>
      </c>
      <c r="AM142" s="11">
        <v>6.5209999999999999</v>
      </c>
      <c r="AN142" s="11">
        <v>35.688000000000002</v>
      </c>
      <c r="AO142" s="11">
        <v>9.4269999999999996</v>
      </c>
      <c r="AP142" s="11">
        <v>3.8690000000000002</v>
      </c>
      <c r="AQ142" s="11">
        <v>0.222</v>
      </c>
      <c r="AR142" s="11">
        <v>4.2999999999999997E-2</v>
      </c>
      <c r="AS142" s="11">
        <v>0</v>
      </c>
      <c r="AT142" s="11">
        <v>0.52600000000000002</v>
      </c>
      <c r="AU142" s="11">
        <v>16.175000000000001</v>
      </c>
      <c r="AV142" s="11">
        <v>4.3140000000000001</v>
      </c>
      <c r="AW142" s="11">
        <v>1.0680000000000001</v>
      </c>
      <c r="AX142" s="11">
        <v>1.841</v>
      </c>
      <c r="AY142" s="11">
        <v>34.165999999999997</v>
      </c>
      <c r="AZ142" s="11" t="s">
        <v>43</v>
      </c>
      <c r="BA142" s="11">
        <v>4.2999999999999997E-2</v>
      </c>
      <c r="BB142" s="11">
        <v>0.10513447400000001</v>
      </c>
      <c r="BC142" s="11">
        <v>5.1749193999999998E-2</v>
      </c>
      <c r="BD142" s="11">
        <v>15.943765279999999</v>
      </c>
      <c r="BE142" s="11">
        <v>0.84371871200000004</v>
      </c>
      <c r="BF142" s="11">
        <v>11.72717115</v>
      </c>
      <c r="BG142" s="11">
        <v>11.72717115</v>
      </c>
      <c r="BH142" s="11" t="s">
        <v>109</v>
      </c>
      <c r="BI142" s="11">
        <v>11.72717115</v>
      </c>
      <c r="BJ142" s="11" t="s">
        <v>109</v>
      </c>
      <c r="BK142" s="11">
        <v>11.72717115</v>
      </c>
      <c r="BL142" s="11" t="s">
        <v>109</v>
      </c>
    </row>
    <row r="143" spans="1:65" x14ac:dyDescent="0.25">
      <c r="A143" s="11">
        <v>2022</v>
      </c>
      <c r="B143" s="11" t="s">
        <v>1246</v>
      </c>
      <c r="C143" s="11" t="s">
        <v>1106</v>
      </c>
      <c r="D143" s="11" t="s">
        <v>977</v>
      </c>
      <c r="E143" s="11" t="s">
        <v>137</v>
      </c>
      <c r="F143" s="11">
        <v>37.801943999999999</v>
      </c>
      <c r="G143" s="11">
        <v>-84.261111</v>
      </c>
      <c r="H143" s="12">
        <v>110031112659</v>
      </c>
      <c r="I143" s="11">
        <v>4952</v>
      </c>
      <c r="J143" s="11" t="s">
        <v>308</v>
      </c>
      <c r="K143" s="11">
        <v>339999</v>
      </c>
      <c r="L143" s="11" t="s">
        <v>309</v>
      </c>
      <c r="M143" s="11" t="s">
        <v>275</v>
      </c>
      <c r="N143" s="11" t="s">
        <v>276</v>
      </c>
      <c r="O143" s="11" t="s">
        <v>1716</v>
      </c>
      <c r="P143" s="11" t="s">
        <v>1719</v>
      </c>
      <c r="Q143" s="11">
        <v>365</v>
      </c>
      <c r="R143" s="11">
        <v>34.448325879999999</v>
      </c>
      <c r="S143" s="11">
        <f t="shared" si="29"/>
        <v>9.4378975013698629E-2</v>
      </c>
      <c r="T143" s="11">
        <f t="shared" si="30"/>
        <v>1.6403964704761904</v>
      </c>
      <c r="U143" s="11" t="s">
        <v>1247</v>
      </c>
      <c r="V143" s="11" t="s">
        <v>1248</v>
      </c>
      <c r="W143" s="11">
        <v>51002050105</v>
      </c>
      <c r="AA143" s="11">
        <v>2023</v>
      </c>
      <c r="AB143" s="13" t="s">
        <v>1249</v>
      </c>
      <c r="AC143" s="11" t="s">
        <v>1250</v>
      </c>
      <c r="AD143" s="11">
        <v>8</v>
      </c>
      <c r="AE143" s="11">
        <v>4.9000000000000004</v>
      </c>
      <c r="AF143" s="11">
        <v>4.46075</v>
      </c>
      <c r="AG143" s="11" t="s">
        <v>79</v>
      </c>
      <c r="AH143" s="11">
        <v>4.9000000000000004</v>
      </c>
      <c r="AI143" s="11">
        <v>7.5814269999999997</v>
      </c>
      <c r="AJ143" s="11">
        <v>1827594</v>
      </c>
      <c r="AK143" s="11" t="s">
        <v>1251</v>
      </c>
      <c r="AL143" s="11">
        <v>2</v>
      </c>
      <c r="AM143" s="11">
        <v>31.547999999999998</v>
      </c>
      <c r="AN143" s="11">
        <v>92.478999999999999</v>
      </c>
      <c r="AO143" s="11">
        <v>146.68700000000001</v>
      </c>
      <c r="AP143" s="11">
        <v>80.406999999999996</v>
      </c>
      <c r="AQ143" s="11">
        <v>44.386000000000003</v>
      </c>
      <c r="AR143" s="11">
        <v>34.087000000000003</v>
      </c>
      <c r="AS143" s="11">
        <v>20.9</v>
      </c>
      <c r="AT143" s="11">
        <v>13.599</v>
      </c>
      <c r="AU143" s="11">
        <v>9.5269999999999992</v>
      </c>
      <c r="AV143" s="11">
        <v>9.1050000000000004</v>
      </c>
      <c r="AW143" s="11">
        <v>8.2609999999999992</v>
      </c>
      <c r="AX143" s="11">
        <v>17.710999999999999</v>
      </c>
      <c r="AY143" s="11">
        <v>50.186999999999998</v>
      </c>
      <c r="AZ143" s="11" t="s">
        <v>47</v>
      </c>
      <c r="BA143" s="11">
        <v>8.2609999999999992</v>
      </c>
      <c r="BB143" s="11">
        <v>20.19804401</v>
      </c>
      <c r="BC143" s="11">
        <v>11.96325092</v>
      </c>
      <c r="BD143" s="11">
        <v>77.134474330000003</v>
      </c>
      <c r="BE143" s="11">
        <v>35.887129870000003</v>
      </c>
      <c r="BF143" s="11">
        <v>18.536496329999999</v>
      </c>
      <c r="BG143" s="11">
        <v>20.19804401</v>
      </c>
      <c r="BH143" s="11" t="s">
        <v>97</v>
      </c>
      <c r="BI143" s="11">
        <v>35.887129870000003</v>
      </c>
      <c r="BJ143" s="11" t="s">
        <v>98</v>
      </c>
      <c r="BK143" s="11">
        <v>18.536496329999999</v>
      </c>
      <c r="BL143" s="11" t="s">
        <v>109</v>
      </c>
    </row>
    <row r="144" spans="1:65" x14ac:dyDescent="0.25">
      <c r="A144" s="11">
        <v>2023</v>
      </c>
      <c r="B144" s="11" t="s">
        <v>1252</v>
      </c>
      <c r="C144" s="11" t="s">
        <v>1253</v>
      </c>
      <c r="D144" s="11" t="s">
        <v>1254</v>
      </c>
      <c r="E144" s="11" t="s">
        <v>256</v>
      </c>
      <c r="F144" s="11">
        <v>38.074433999999997</v>
      </c>
      <c r="G144" s="11">
        <v>-122.144397</v>
      </c>
      <c r="H144" s="12">
        <v>110033145353</v>
      </c>
      <c r="I144" s="11">
        <v>2911</v>
      </c>
      <c r="J144" s="11" t="s">
        <v>449</v>
      </c>
      <c r="K144" s="11">
        <v>325920</v>
      </c>
      <c r="L144" s="11" t="s">
        <v>450</v>
      </c>
      <c r="M144" s="11" t="s">
        <v>451</v>
      </c>
      <c r="N144" s="11" t="s">
        <v>450</v>
      </c>
      <c r="O144" s="11" t="s">
        <v>72</v>
      </c>
      <c r="P144" s="11" t="s">
        <v>1255</v>
      </c>
      <c r="Q144" s="11">
        <v>350</v>
      </c>
      <c r="R144" s="11">
        <v>0.27745942499999998</v>
      </c>
      <c r="S144" s="11">
        <f t="shared" si="29"/>
        <v>7.9274121428571419E-4</v>
      </c>
      <c r="T144" s="11">
        <f t="shared" si="30"/>
        <v>1.3212353571428571E-2</v>
      </c>
      <c r="U144" s="11" t="s">
        <v>1256</v>
      </c>
      <c r="V144" s="11" t="s">
        <v>1257</v>
      </c>
      <c r="W144" s="13" t="s">
        <v>264</v>
      </c>
      <c r="AA144" s="11">
        <v>2023</v>
      </c>
      <c r="AB144" s="13" t="s">
        <v>266</v>
      </c>
      <c r="AC144" s="11" t="s">
        <v>1258</v>
      </c>
      <c r="AD144" s="11">
        <v>3.7</v>
      </c>
      <c r="AE144" s="11">
        <v>2.4</v>
      </c>
      <c r="AF144" s="11">
        <v>0.154279412</v>
      </c>
      <c r="AG144" s="11" t="s">
        <v>79</v>
      </c>
      <c r="AH144" s="11">
        <v>2.4</v>
      </c>
      <c r="AI144" s="11">
        <v>3.713352</v>
      </c>
      <c r="AJ144" s="11">
        <v>2785071</v>
      </c>
      <c r="AK144" s="11" t="s">
        <v>80</v>
      </c>
      <c r="AL144" s="11">
        <v>1</v>
      </c>
      <c r="AM144" s="11">
        <v>8.1000000000000003E-2</v>
      </c>
      <c r="AN144" s="11">
        <v>0.19800000000000001</v>
      </c>
      <c r="AO144" s="11">
        <v>0.48499999999999999</v>
      </c>
      <c r="AP144" s="11">
        <v>0.27400000000000002</v>
      </c>
      <c r="AQ144" s="11">
        <v>0.111</v>
      </c>
      <c r="AR144" s="11">
        <v>3.2000000000000001E-2</v>
      </c>
      <c r="AS144" s="11">
        <v>2.4E-2</v>
      </c>
      <c r="AT144" s="11">
        <v>1.6E-2</v>
      </c>
      <c r="AU144" s="11">
        <v>4.0000000000000001E-3</v>
      </c>
      <c r="AV144" s="11">
        <v>1.2999999999999999E-2</v>
      </c>
      <c r="AW144" s="11">
        <v>1.4999999999999999E-2</v>
      </c>
      <c r="AX144" s="11">
        <v>7.1999999999999995E-2</v>
      </c>
      <c r="AY144" s="11">
        <v>0.11799999999999999</v>
      </c>
      <c r="AZ144" s="11" t="s">
        <v>45</v>
      </c>
      <c r="BA144" s="11">
        <v>4.0000000000000001E-3</v>
      </c>
      <c r="BB144" s="11">
        <v>9.7799510000000003E-3</v>
      </c>
      <c r="BC144" s="11">
        <v>4.4278160000000002E-3</v>
      </c>
      <c r="BD144" s="11">
        <v>0.19804400999999999</v>
      </c>
      <c r="BE144" s="11">
        <v>2.7249737999999999E-2</v>
      </c>
      <c r="BF144" s="11">
        <v>9.0791002439999993</v>
      </c>
      <c r="BG144" s="11">
        <v>9.0791002439999993</v>
      </c>
      <c r="BH144" s="11" t="s">
        <v>109</v>
      </c>
      <c r="BI144" s="11">
        <v>9.0791002439999993</v>
      </c>
      <c r="BJ144" s="11" t="s">
        <v>109</v>
      </c>
      <c r="BK144" s="11">
        <v>9.0791002439999993</v>
      </c>
      <c r="BL144" s="11" t="s">
        <v>109</v>
      </c>
    </row>
    <row r="145" spans="1:65" x14ac:dyDescent="0.25">
      <c r="A145" s="11">
        <v>2021</v>
      </c>
      <c r="B145" s="11" t="s">
        <v>1259</v>
      </c>
      <c r="C145" s="11" t="s">
        <v>721</v>
      </c>
      <c r="D145" s="11" t="s">
        <v>722</v>
      </c>
      <c r="E145" s="11" t="s">
        <v>411</v>
      </c>
      <c r="F145" s="11">
        <v>30.221900000000002</v>
      </c>
      <c r="G145" s="11">
        <v>-91.051500000000004</v>
      </c>
      <c r="H145" s="12">
        <v>110033659878</v>
      </c>
      <c r="I145" s="11">
        <v>2869</v>
      </c>
      <c r="J145" s="11" t="s">
        <v>68</v>
      </c>
      <c r="K145" s="11">
        <v>325180</v>
      </c>
      <c r="L145" s="11" t="s">
        <v>69</v>
      </c>
      <c r="M145" s="11" t="s">
        <v>70</v>
      </c>
      <c r="N145" s="11" t="s">
        <v>71</v>
      </c>
      <c r="O145" s="11" t="s">
        <v>72</v>
      </c>
      <c r="P145" s="11" t="s">
        <v>73</v>
      </c>
      <c r="Q145" s="11">
        <v>350</v>
      </c>
      <c r="R145" s="11">
        <v>3.9770400000000001</v>
      </c>
      <c r="S145" s="11">
        <f t="shared" si="29"/>
        <v>1.136297142857143E-2</v>
      </c>
      <c r="T145" s="11">
        <f t="shared" si="30"/>
        <v>0.18938285714285716</v>
      </c>
      <c r="U145" s="11" t="s">
        <v>1260</v>
      </c>
      <c r="V145" s="11" t="s">
        <v>726</v>
      </c>
      <c r="W145" s="11">
        <v>80702040103</v>
      </c>
      <c r="AA145" s="11">
        <v>2023</v>
      </c>
      <c r="AB145" s="13" t="s">
        <v>1261</v>
      </c>
      <c r="AC145" s="11" t="s">
        <v>1262</v>
      </c>
      <c r="AD145" s="11" t="s">
        <v>80</v>
      </c>
      <c r="AE145" s="11">
        <v>1.399</v>
      </c>
      <c r="AF145" s="11">
        <v>0.27468749999999997</v>
      </c>
      <c r="AG145" s="11" t="s">
        <v>79</v>
      </c>
      <c r="AH145" s="11">
        <v>1.399</v>
      </c>
      <c r="AI145" s="11">
        <v>2.1645747700000002</v>
      </c>
      <c r="AJ145" s="11">
        <v>18991380</v>
      </c>
      <c r="AK145" s="11" t="s">
        <v>80</v>
      </c>
      <c r="AL145" s="11">
        <v>1</v>
      </c>
      <c r="AM145" s="11">
        <v>0.45700000000000002</v>
      </c>
      <c r="AN145" s="11">
        <v>0.69899999999999995</v>
      </c>
      <c r="AO145" s="11">
        <v>0.72199999999999998</v>
      </c>
      <c r="AP145" s="11">
        <v>0.626</v>
      </c>
      <c r="AQ145" s="11">
        <v>0.67200000000000004</v>
      </c>
      <c r="AR145" s="11">
        <v>0.39800000000000002</v>
      </c>
      <c r="AS145" s="11">
        <v>0.23300000000000001</v>
      </c>
      <c r="AT145" s="11">
        <v>6.6000000000000003E-2</v>
      </c>
      <c r="AU145" s="11">
        <v>6.7000000000000004E-2</v>
      </c>
      <c r="AV145" s="11">
        <v>0.11899999999999999</v>
      </c>
      <c r="AW145" s="11">
        <v>0.56599999999999995</v>
      </c>
      <c r="AX145" s="11">
        <v>2.3540000000000001</v>
      </c>
      <c r="AY145" s="11">
        <v>0.66400000000000003</v>
      </c>
      <c r="AZ145" s="11" t="s">
        <v>44</v>
      </c>
      <c r="BA145" s="11">
        <v>6.6000000000000003E-2</v>
      </c>
      <c r="BB145" s="11">
        <v>0.16136919299999999</v>
      </c>
      <c r="BC145" s="11">
        <v>8.0635990000000005E-2</v>
      </c>
      <c r="BD145" s="11">
        <v>1.117359413</v>
      </c>
      <c r="BE145" s="11">
        <v>0.30654667699999999</v>
      </c>
      <c r="BF145" s="11">
        <v>5.2923588510000004</v>
      </c>
      <c r="BG145" s="11">
        <v>5.2923588510000004</v>
      </c>
      <c r="BH145" s="11" t="s">
        <v>109</v>
      </c>
      <c r="BI145" s="11">
        <v>5.2923588510000004</v>
      </c>
      <c r="BJ145" s="11" t="s">
        <v>109</v>
      </c>
      <c r="BK145" s="11">
        <v>5.2923588510000004</v>
      </c>
      <c r="BL145" s="11" t="s">
        <v>109</v>
      </c>
    </row>
    <row r="146" spans="1:65" x14ac:dyDescent="0.25">
      <c r="A146" s="11">
        <v>2023</v>
      </c>
      <c r="B146" s="11" t="s">
        <v>1259</v>
      </c>
      <c r="C146" s="11" t="s">
        <v>721</v>
      </c>
      <c r="D146" s="11" t="s">
        <v>722</v>
      </c>
      <c r="E146" s="11" t="s">
        <v>411</v>
      </c>
      <c r="F146" s="11">
        <v>30.221900000000002</v>
      </c>
      <c r="G146" s="11">
        <v>-91.051500000000004</v>
      </c>
      <c r="H146" s="12">
        <v>110033659878</v>
      </c>
      <c r="I146" s="11">
        <v>2869</v>
      </c>
      <c r="J146" s="11" t="s">
        <v>68</v>
      </c>
      <c r="K146" s="11">
        <v>325180</v>
      </c>
      <c r="L146" s="11" t="s">
        <v>69</v>
      </c>
      <c r="M146" s="11" t="s">
        <v>70</v>
      </c>
      <c r="N146" s="11" t="s">
        <v>71</v>
      </c>
      <c r="O146" s="11" t="s">
        <v>72</v>
      </c>
      <c r="P146" s="11" t="s">
        <v>73</v>
      </c>
      <c r="Q146" s="11">
        <v>350</v>
      </c>
      <c r="R146" s="11">
        <v>3.8113299999999999</v>
      </c>
      <c r="S146" s="11">
        <f t="shared" si="29"/>
        <v>1.0889514285714285E-2</v>
      </c>
      <c r="T146" s="11">
        <f t="shared" si="30"/>
        <v>0.18149190476190474</v>
      </c>
      <c r="U146" s="11" t="s">
        <v>1260</v>
      </c>
      <c r="V146" s="11" t="s">
        <v>726</v>
      </c>
      <c r="W146" s="11">
        <v>80702040103</v>
      </c>
      <c r="AA146" s="11">
        <v>2023</v>
      </c>
      <c r="AB146" s="13" t="s">
        <v>1261</v>
      </c>
      <c r="AC146" s="11" t="s">
        <v>1262</v>
      </c>
      <c r="AD146" s="11" t="s">
        <v>80</v>
      </c>
      <c r="AE146" s="11">
        <v>1.399</v>
      </c>
      <c r="AF146" s="11">
        <v>0.27468749999999997</v>
      </c>
      <c r="AG146" s="11" t="s">
        <v>79</v>
      </c>
      <c r="AH146" s="11">
        <v>1.399</v>
      </c>
      <c r="AI146" s="11">
        <v>2.1645747700000002</v>
      </c>
      <c r="AJ146" s="11">
        <v>18991380</v>
      </c>
      <c r="AK146" s="11" t="s">
        <v>80</v>
      </c>
      <c r="AL146" s="11">
        <v>1</v>
      </c>
      <c r="AM146" s="11">
        <v>0.45700000000000002</v>
      </c>
      <c r="AN146" s="11">
        <v>0.69899999999999995</v>
      </c>
      <c r="AO146" s="11">
        <v>0.72199999999999998</v>
      </c>
      <c r="AP146" s="11">
        <v>0.626</v>
      </c>
      <c r="AQ146" s="11">
        <v>0.67200000000000004</v>
      </c>
      <c r="AR146" s="11">
        <v>0.39800000000000002</v>
      </c>
      <c r="AS146" s="11">
        <v>0.23300000000000001</v>
      </c>
      <c r="AT146" s="11">
        <v>6.6000000000000003E-2</v>
      </c>
      <c r="AU146" s="11">
        <v>6.7000000000000004E-2</v>
      </c>
      <c r="AV146" s="11">
        <v>0.11899999999999999</v>
      </c>
      <c r="AW146" s="11">
        <v>0.56599999999999995</v>
      </c>
      <c r="AX146" s="11">
        <v>2.3540000000000001</v>
      </c>
      <c r="AY146" s="11">
        <v>0.66400000000000003</v>
      </c>
      <c r="AZ146" s="11" t="s">
        <v>44</v>
      </c>
      <c r="BA146" s="11">
        <v>6.6000000000000003E-2</v>
      </c>
      <c r="BB146" s="11">
        <v>0.16136919299999999</v>
      </c>
      <c r="BC146" s="11">
        <v>8.0635990000000005E-2</v>
      </c>
      <c r="BD146" s="11">
        <v>1.117359413</v>
      </c>
      <c r="BE146" s="11">
        <v>0.30654667699999999</v>
      </c>
      <c r="BF146" s="11">
        <v>5.2923588510000004</v>
      </c>
      <c r="BG146" s="11">
        <v>5.2923588510000004</v>
      </c>
      <c r="BH146" s="11" t="s">
        <v>109</v>
      </c>
      <c r="BI146" s="11">
        <v>5.2923588510000004</v>
      </c>
      <c r="BJ146" s="11" t="s">
        <v>109</v>
      </c>
      <c r="BK146" s="11">
        <v>5.2923588510000004</v>
      </c>
      <c r="BL146" s="11" t="s">
        <v>109</v>
      </c>
    </row>
    <row r="147" spans="1:65" x14ac:dyDescent="0.25">
      <c r="A147" s="11">
        <v>2019</v>
      </c>
      <c r="B147" s="11" t="s">
        <v>1263</v>
      </c>
      <c r="C147" s="11" t="s">
        <v>1264</v>
      </c>
      <c r="D147" s="11" t="s">
        <v>216</v>
      </c>
      <c r="E147" s="11" t="s">
        <v>217</v>
      </c>
      <c r="F147" s="11">
        <v>29.717471</v>
      </c>
      <c r="G147" s="11">
        <v>-95.068008000000006</v>
      </c>
      <c r="H147" s="12">
        <v>110034641635</v>
      </c>
      <c r="I147" s="11">
        <v>2869</v>
      </c>
      <c r="J147" s="11" t="s">
        <v>68</v>
      </c>
      <c r="K147" s="11">
        <v>325180</v>
      </c>
      <c r="L147" s="11" t="s">
        <v>69</v>
      </c>
      <c r="M147" s="11" t="s">
        <v>70</v>
      </c>
      <c r="N147" s="11" t="s">
        <v>71</v>
      </c>
      <c r="O147" s="11" t="s">
        <v>72</v>
      </c>
      <c r="P147" s="11" t="s">
        <v>73</v>
      </c>
      <c r="Q147" s="11">
        <v>350</v>
      </c>
      <c r="R147" s="11">
        <v>4.4208800000000004</v>
      </c>
      <c r="S147" s="11">
        <f t="shared" si="29"/>
        <v>1.2631085714285716E-2</v>
      </c>
      <c r="T147" s="11">
        <f t="shared" si="30"/>
        <v>0.21051809523809525</v>
      </c>
      <c r="U147" s="11" t="s">
        <v>1265</v>
      </c>
      <c r="V147" s="11" t="s">
        <v>238</v>
      </c>
      <c r="W147" s="13" t="s">
        <v>221</v>
      </c>
      <c r="AA147" s="11">
        <v>2023</v>
      </c>
      <c r="AB147" s="13" t="s">
        <v>222</v>
      </c>
      <c r="AC147" s="11" t="s">
        <v>1266</v>
      </c>
      <c r="AD147" s="11" t="s">
        <v>80</v>
      </c>
      <c r="AE147" s="11">
        <v>1.97</v>
      </c>
      <c r="AF147" s="11">
        <v>1.452202381</v>
      </c>
      <c r="AG147" s="11" t="s">
        <v>79</v>
      </c>
      <c r="AH147" s="11">
        <v>1.97</v>
      </c>
      <c r="AI147" s="11">
        <v>3.0480431000000001</v>
      </c>
      <c r="AJ147" s="11">
        <v>1439509</v>
      </c>
      <c r="AK147" s="11" t="s">
        <v>80</v>
      </c>
      <c r="AL147" s="11">
        <v>1</v>
      </c>
      <c r="AM147" s="11">
        <v>4.391</v>
      </c>
      <c r="AN147" s="11">
        <v>8.2759999999999998</v>
      </c>
      <c r="AO147" s="11">
        <v>7.931</v>
      </c>
      <c r="AP147" s="11">
        <v>5.39</v>
      </c>
      <c r="AQ147" s="11">
        <v>3.1240000000000001</v>
      </c>
      <c r="AR147" s="11">
        <v>3.3490000000000002</v>
      </c>
      <c r="AS147" s="11">
        <v>3.3</v>
      </c>
      <c r="AT147" s="11">
        <v>0.84399999999999997</v>
      </c>
      <c r="AU147" s="11">
        <v>0.58799999999999997</v>
      </c>
      <c r="AV147" s="11">
        <v>0.39900000000000002</v>
      </c>
      <c r="AW147" s="11">
        <v>0.68600000000000005</v>
      </c>
      <c r="AX147" s="11">
        <v>2.2109999999999999</v>
      </c>
      <c r="AY147" s="11">
        <v>7.5359999999999996</v>
      </c>
      <c r="AZ147" s="11" t="s">
        <v>46</v>
      </c>
      <c r="BA147" s="11">
        <v>0.39900000000000002</v>
      </c>
      <c r="BB147" s="11">
        <v>0.97555012200000002</v>
      </c>
      <c r="BC147" s="11">
        <v>0.51935483999999998</v>
      </c>
      <c r="BD147" s="11">
        <v>10.73594132</v>
      </c>
      <c r="BE147" s="11">
        <v>2.499315137</v>
      </c>
      <c r="BF147" s="11">
        <v>7.4524281170000002</v>
      </c>
      <c r="BG147" s="11">
        <v>7.4524281170000002</v>
      </c>
      <c r="BH147" s="11" t="s">
        <v>109</v>
      </c>
      <c r="BI147" s="11">
        <v>7.4524281170000002</v>
      </c>
      <c r="BJ147" s="11" t="s">
        <v>109</v>
      </c>
      <c r="BK147" s="11">
        <v>7.4524281170000002</v>
      </c>
      <c r="BL147" s="11" t="s">
        <v>109</v>
      </c>
    </row>
    <row r="148" spans="1:65" x14ac:dyDescent="0.25">
      <c r="A148" s="11">
        <v>2021</v>
      </c>
      <c r="B148" s="11" t="s">
        <v>1267</v>
      </c>
      <c r="C148" s="11" t="s">
        <v>1268</v>
      </c>
      <c r="D148" s="11" t="s">
        <v>678</v>
      </c>
      <c r="E148" s="11" t="s">
        <v>1269</v>
      </c>
      <c r="F148" s="11">
        <v>38.987340000000003</v>
      </c>
      <c r="G148" s="11">
        <v>-77.026660000000007</v>
      </c>
      <c r="H148" s="12">
        <v>110037096674</v>
      </c>
      <c r="I148" s="11">
        <v>1522</v>
      </c>
      <c r="J148" s="11" t="s">
        <v>1270</v>
      </c>
      <c r="K148" s="11">
        <v>213115</v>
      </c>
      <c r="L148" s="11" t="s">
        <v>1271</v>
      </c>
      <c r="M148" s="11" t="s">
        <v>1272</v>
      </c>
      <c r="N148" s="11" t="s">
        <v>1273</v>
      </c>
      <c r="O148" s="11" t="s">
        <v>723</v>
      </c>
      <c r="P148" s="11" t="s">
        <v>939</v>
      </c>
      <c r="Q148" s="11">
        <v>250</v>
      </c>
      <c r="R148" s="11">
        <v>6.9468384999999994E-2</v>
      </c>
      <c r="S148" s="11">
        <f t="shared" si="29"/>
        <v>2.7787354E-4</v>
      </c>
      <c r="T148" s="11">
        <f t="shared" si="30"/>
        <v>3.308018333333333E-3</v>
      </c>
      <c r="U148" s="11" t="s">
        <v>1274</v>
      </c>
      <c r="V148" s="11" t="s">
        <v>1275</v>
      </c>
      <c r="W148" s="11">
        <v>20700100102</v>
      </c>
      <c r="AA148" s="11">
        <v>2023</v>
      </c>
      <c r="AB148" s="13" t="s">
        <v>1276</v>
      </c>
      <c r="AC148" s="11" t="s">
        <v>1277</v>
      </c>
      <c r="AD148" s="11" t="s">
        <v>80</v>
      </c>
      <c r="AE148" s="11" t="s">
        <v>80</v>
      </c>
      <c r="AF148" s="11">
        <v>5.2992999999999998E-2</v>
      </c>
      <c r="AG148" s="11" t="s">
        <v>79</v>
      </c>
      <c r="AH148" s="11">
        <v>5.2992999999999998E-2</v>
      </c>
      <c r="AI148" s="11">
        <v>8.1992359000000001E-2</v>
      </c>
      <c r="AJ148" s="11">
        <v>22338431</v>
      </c>
      <c r="AK148" s="11" t="s">
        <v>1278</v>
      </c>
      <c r="AL148" s="11">
        <v>3</v>
      </c>
      <c r="AM148" s="11">
        <v>78.588999999999999</v>
      </c>
      <c r="AN148" s="11">
        <v>90.116</v>
      </c>
      <c r="AO148" s="11">
        <v>95.992999999999995</v>
      </c>
      <c r="AP148" s="11">
        <v>107.155</v>
      </c>
      <c r="AQ148" s="11">
        <v>96.414000000000001</v>
      </c>
      <c r="AR148" s="11">
        <v>93.11</v>
      </c>
      <c r="AS148" s="11">
        <v>78.369</v>
      </c>
      <c r="AT148" s="11">
        <v>60.662999999999997</v>
      </c>
      <c r="AU148" s="11">
        <v>53.418999999999997</v>
      </c>
      <c r="AV148" s="11">
        <v>69.602000000000004</v>
      </c>
      <c r="AW148" s="11">
        <v>54.527999999999999</v>
      </c>
      <c r="AX148" s="11">
        <v>65.918999999999997</v>
      </c>
      <c r="AY148" s="11">
        <v>79.260000000000005</v>
      </c>
      <c r="AZ148" s="11" t="s">
        <v>45</v>
      </c>
      <c r="BA148" s="11">
        <v>53.418999999999997</v>
      </c>
      <c r="BB148" s="11">
        <v>130.608802</v>
      </c>
      <c r="BC148" s="11">
        <v>82.612865360000001</v>
      </c>
      <c r="BD148" s="11">
        <v>192.14914429999999</v>
      </c>
      <c r="BE148" s="11">
        <v>160.57159490000001</v>
      </c>
      <c r="BF148" s="11">
        <v>0.20047031600000001</v>
      </c>
      <c r="BG148" s="11">
        <v>130.608802</v>
      </c>
      <c r="BH148" s="11" t="s">
        <v>97</v>
      </c>
      <c r="BI148" s="11">
        <v>160.57159490000001</v>
      </c>
      <c r="BJ148" s="11" t="s">
        <v>98</v>
      </c>
      <c r="BK148" s="11">
        <v>82.612865360000001</v>
      </c>
      <c r="BL148" s="11" t="s">
        <v>99</v>
      </c>
    </row>
    <row r="149" spans="1:65" x14ac:dyDescent="0.25">
      <c r="A149" s="11">
        <v>2022</v>
      </c>
      <c r="B149" s="11" t="s">
        <v>1279</v>
      </c>
      <c r="C149" s="11" t="s">
        <v>1280</v>
      </c>
      <c r="D149" s="11" t="s">
        <v>1281</v>
      </c>
      <c r="E149" s="11" t="s">
        <v>256</v>
      </c>
      <c r="F149" s="11">
        <v>35.178620000000002</v>
      </c>
      <c r="G149" s="11">
        <v>-120.62067500000001</v>
      </c>
      <c r="H149" s="12">
        <v>110037256867</v>
      </c>
      <c r="I149" s="11">
        <v>2911</v>
      </c>
      <c r="J149" s="11" t="s">
        <v>449</v>
      </c>
      <c r="K149" s="11">
        <v>325920</v>
      </c>
      <c r="L149" s="11" t="s">
        <v>450</v>
      </c>
      <c r="M149" s="11" t="s">
        <v>451</v>
      </c>
      <c r="N149" s="11" t="s">
        <v>450</v>
      </c>
      <c r="O149" s="11" t="s">
        <v>1712</v>
      </c>
      <c r="P149" s="11" t="s">
        <v>1282</v>
      </c>
      <c r="Q149" s="11">
        <v>365</v>
      </c>
      <c r="R149" s="11">
        <v>0.16232918800000001</v>
      </c>
      <c r="S149" s="11">
        <f t="shared" si="29"/>
        <v>4.4473750136986306E-4</v>
      </c>
      <c r="T149" s="11">
        <f t="shared" si="30"/>
        <v>7.7299613333333336E-3</v>
      </c>
      <c r="U149" s="11" t="s">
        <v>1283</v>
      </c>
      <c r="V149" s="11" t="s">
        <v>1284</v>
      </c>
      <c r="W149" s="13" t="s">
        <v>946</v>
      </c>
      <c r="AA149" s="11">
        <v>2023</v>
      </c>
      <c r="AB149" s="13" t="s">
        <v>947</v>
      </c>
      <c r="AC149" s="11" t="s">
        <v>1285</v>
      </c>
      <c r="AD149" s="11">
        <v>0.84</v>
      </c>
      <c r="AE149" s="11" t="s">
        <v>80</v>
      </c>
      <c r="AF149" s="11">
        <v>0.44083333299999999</v>
      </c>
      <c r="AG149" s="11" t="s">
        <v>79</v>
      </c>
      <c r="AH149" s="11">
        <v>0.44083333299999999</v>
      </c>
      <c r="AI149" s="11">
        <v>0.68207055800000005</v>
      </c>
      <c r="AJ149" s="11">
        <v>8192957</v>
      </c>
      <c r="AK149" s="11" t="s">
        <v>1284</v>
      </c>
      <c r="AL149" s="11">
        <v>3</v>
      </c>
      <c r="AM149" s="11">
        <v>6.9580000000000002</v>
      </c>
      <c r="AN149" s="11">
        <v>11.396000000000001</v>
      </c>
      <c r="AO149" s="11">
        <v>25.175999999999998</v>
      </c>
      <c r="AP149" s="11">
        <v>25.376000000000001</v>
      </c>
      <c r="AQ149" s="11">
        <v>11.853</v>
      </c>
      <c r="AR149" s="11">
        <v>5.3140000000000001</v>
      </c>
      <c r="AS149" s="11">
        <v>3.5579999999999998</v>
      </c>
      <c r="AT149" s="11">
        <v>1.6930000000000001</v>
      </c>
      <c r="AU149" s="11">
        <v>0.54100000000000004</v>
      </c>
      <c r="AV149" s="11">
        <v>1.0209999999999999</v>
      </c>
      <c r="AW149" s="11">
        <v>0.85399999999999998</v>
      </c>
      <c r="AX149" s="11">
        <v>2.4849999999999999</v>
      </c>
      <c r="AY149" s="11">
        <v>4.4039999999999999</v>
      </c>
      <c r="AZ149" s="11" t="s">
        <v>45</v>
      </c>
      <c r="BA149" s="11">
        <v>0.54100000000000004</v>
      </c>
      <c r="BB149" s="11">
        <v>1.3227383859999999</v>
      </c>
      <c r="BC149" s="11">
        <v>0.71177519700000003</v>
      </c>
      <c r="BD149" s="11">
        <v>17.012224939999999</v>
      </c>
      <c r="BE149" s="11">
        <v>3.6977766079999999</v>
      </c>
      <c r="BF149" s="11">
        <v>1.667654177</v>
      </c>
      <c r="BG149" s="11">
        <v>1.667654177</v>
      </c>
      <c r="BH149" s="11" t="s">
        <v>109</v>
      </c>
      <c r="BI149" s="11">
        <v>3.6977766079999999</v>
      </c>
      <c r="BJ149" s="11" t="s">
        <v>98</v>
      </c>
      <c r="BK149" s="11">
        <v>1.667654177</v>
      </c>
      <c r="BL149" s="11" t="s">
        <v>109</v>
      </c>
    </row>
    <row r="150" spans="1:65" x14ac:dyDescent="0.25">
      <c r="A150" s="11">
        <v>2021</v>
      </c>
      <c r="B150" s="11" t="s">
        <v>1286</v>
      </c>
      <c r="C150" s="11" t="s">
        <v>1287</v>
      </c>
      <c r="D150" s="11" t="s">
        <v>1288</v>
      </c>
      <c r="E150" s="11" t="s">
        <v>137</v>
      </c>
      <c r="F150" s="11">
        <v>39.058610999999999</v>
      </c>
      <c r="G150" s="11">
        <v>-84.618055999999996</v>
      </c>
      <c r="H150" s="12">
        <v>110039639736</v>
      </c>
      <c r="I150" s="11">
        <v>4952</v>
      </c>
      <c r="J150" s="11" t="s">
        <v>308</v>
      </c>
      <c r="K150" s="11">
        <v>339999</v>
      </c>
      <c r="L150" s="11" t="s">
        <v>309</v>
      </c>
      <c r="M150" s="11" t="s">
        <v>275</v>
      </c>
      <c r="N150" s="11" t="s">
        <v>276</v>
      </c>
      <c r="O150" s="11" t="s">
        <v>1716</v>
      </c>
      <c r="P150" s="11" t="s">
        <v>1717</v>
      </c>
      <c r="Q150" s="11">
        <v>365</v>
      </c>
      <c r="R150" s="11">
        <v>22.366889749999999</v>
      </c>
      <c r="S150" s="11">
        <f t="shared" si="29"/>
        <v>6.1279149999999998E-2</v>
      </c>
      <c r="T150" s="11">
        <f t="shared" si="30"/>
        <v>1.065089988095238</v>
      </c>
      <c r="U150" s="11" t="s">
        <v>1289</v>
      </c>
      <c r="V150" s="11" t="s">
        <v>1290</v>
      </c>
      <c r="W150" s="11">
        <v>50902030202</v>
      </c>
      <c r="AA150" s="11">
        <v>2023</v>
      </c>
      <c r="AB150" s="13" t="s">
        <v>1291</v>
      </c>
      <c r="AC150" s="11" t="s">
        <v>1292</v>
      </c>
      <c r="AD150" s="11">
        <v>46.5</v>
      </c>
      <c r="AE150" s="11">
        <v>46.5</v>
      </c>
      <c r="AF150" s="11">
        <v>1.42350077</v>
      </c>
      <c r="AG150" s="11" t="s">
        <v>79</v>
      </c>
      <c r="AH150" s="11">
        <v>46.5</v>
      </c>
      <c r="AI150" s="11">
        <v>71.946195000000003</v>
      </c>
      <c r="AJ150" s="11">
        <v>2099587</v>
      </c>
      <c r="AK150" s="11" t="s">
        <v>1189</v>
      </c>
      <c r="AL150" s="11">
        <v>6</v>
      </c>
      <c r="AM150" s="11">
        <v>4608.9709999999995</v>
      </c>
      <c r="AN150" s="11">
        <v>7286.5619999999999</v>
      </c>
      <c r="AO150" s="11">
        <v>8527.7109999999993</v>
      </c>
      <c r="AP150" s="11">
        <v>9203.8610000000008</v>
      </c>
      <c r="AQ150" s="11">
        <v>6880.0110000000004</v>
      </c>
      <c r="AR150" s="11">
        <v>5539.8990000000003</v>
      </c>
      <c r="AS150" s="11">
        <v>3285.6550000000002</v>
      </c>
      <c r="AT150" s="11">
        <v>1877.056</v>
      </c>
      <c r="AU150" s="11">
        <v>1360.68</v>
      </c>
      <c r="AV150" s="11">
        <v>1416.903</v>
      </c>
      <c r="AW150" s="11">
        <v>1288.7439999999999</v>
      </c>
      <c r="AX150" s="11">
        <v>2739.5720000000001</v>
      </c>
      <c r="AY150" s="11">
        <v>6277.25</v>
      </c>
      <c r="AZ150" s="11" t="s">
        <v>47</v>
      </c>
      <c r="BA150" s="11">
        <v>1288.7439999999999</v>
      </c>
      <c r="BB150" s="11">
        <v>3150.9633250000002</v>
      </c>
      <c r="BC150" s="11">
        <v>2229.366978</v>
      </c>
      <c r="BD150" s="11">
        <v>11268.87775</v>
      </c>
      <c r="BE150" s="11">
        <v>6792.5553890000001</v>
      </c>
      <c r="BF150" s="11">
        <v>175.90756719999999</v>
      </c>
      <c r="BG150" s="11">
        <v>3150.9633250000002</v>
      </c>
      <c r="BH150" s="11" t="s">
        <v>97</v>
      </c>
      <c r="BI150" s="11">
        <v>6792.5553890000001</v>
      </c>
      <c r="BJ150" s="11" t="s">
        <v>98</v>
      </c>
      <c r="BK150" s="11">
        <v>2229.366978</v>
      </c>
      <c r="BL150" s="11" t="s">
        <v>99</v>
      </c>
    </row>
    <row r="151" spans="1:65" x14ac:dyDescent="0.25">
      <c r="A151" s="11">
        <v>2021</v>
      </c>
      <c r="B151" s="11" t="s">
        <v>1293</v>
      </c>
      <c r="C151" s="11" t="s">
        <v>1294</v>
      </c>
      <c r="D151" s="11" t="s">
        <v>1295</v>
      </c>
      <c r="E151" s="11" t="s">
        <v>137</v>
      </c>
      <c r="F151" s="11">
        <v>37.616959999999999</v>
      </c>
      <c r="G151" s="11">
        <v>-84.585099999999997</v>
      </c>
      <c r="H151" s="12">
        <v>110039705049</v>
      </c>
      <c r="I151" s="11">
        <v>4952</v>
      </c>
      <c r="J151" s="11" t="s">
        <v>308</v>
      </c>
      <c r="K151" s="11">
        <v>339999</v>
      </c>
      <c r="L151" s="11" t="s">
        <v>309</v>
      </c>
      <c r="M151" s="11" t="s">
        <v>275</v>
      </c>
      <c r="N151" s="11" t="s">
        <v>276</v>
      </c>
      <c r="O151" s="11" t="s">
        <v>1716</v>
      </c>
      <c r="P151" s="11" t="s">
        <v>1719</v>
      </c>
      <c r="Q151" s="11">
        <v>365</v>
      </c>
      <c r="R151" s="11">
        <v>3.2700696749999998</v>
      </c>
      <c r="S151" s="11">
        <f t="shared" si="29"/>
        <v>8.9590950000000003E-3</v>
      </c>
      <c r="T151" s="11">
        <f t="shared" si="30"/>
        <v>0.15571760357142855</v>
      </c>
      <c r="U151" s="11" t="s">
        <v>1296</v>
      </c>
      <c r="V151" s="11" t="s">
        <v>1297</v>
      </c>
      <c r="W151" s="11">
        <v>51002050504</v>
      </c>
      <c r="AA151" s="11">
        <v>2023</v>
      </c>
      <c r="AB151" s="13" t="s">
        <v>1298</v>
      </c>
      <c r="AC151" s="11" t="s">
        <v>1299</v>
      </c>
      <c r="AD151" s="11">
        <v>1</v>
      </c>
      <c r="AE151" s="11">
        <v>0.48599999999999999</v>
      </c>
      <c r="AF151" s="11">
        <v>0.42598333300000002</v>
      </c>
      <c r="AG151" s="11" t="s">
        <v>79</v>
      </c>
      <c r="AH151" s="11">
        <v>0.48599999999999999</v>
      </c>
      <c r="AI151" s="11">
        <v>0.75195378000000002</v>
      </c>
      <c r="AJ151" s="11">
        <v>1827344</v>
      </c>
      <c r="AK151" s="11" t="s">
        <v>1300</v>
      </c>
      <c r="AL151" s="11">
        <v>1</v>
      </c>
      <c r="AM151" s="11">
        <v>1.978</v>
      </c>
      <c r="AN151" s="11">
        <v>7.3620000000000001</v>
      </c>
      <c r="AO151" s="11">
        <v>15.294</v>
      </c>
      <c r="AP151" s="11">
        <v>5.5049999999999999</v>
      </c>
      <c r="AQ151" s="11">
        <v>2.8180000000000001</v>
      </c>
      <c r="AR151" s="11">
        <v>2.298</v>
      </c>
      <c r="AS151" s="11">
        <v>1.476</v>
      </c>
      <c r="AT151" s="11">
        <v>0.94199999999999995</v>
      </c>
      <c r="AU151" s="11">
        <v>0.621</v>
      </c>
      <c r="AV151" s="11">
        <v>0.71799999999999997</v>
      </c>
      <c r="AW151" s="11">
        <v>0.754</v>
      </c>
      <c r="AX151" s="11">
        <v>1.696</v>
      </c>
      <c r="AY151" s="11">
        <v>3.2949999999999999</v>
      </c>
      <c r="AZ151" s="11" t="s">
        <v>45</v>
      </c>
      <c r="BA151" s="11">
        <v>0.621</v>
      </c>
      <c r="BB151" s="11">
        <v>1.5183374080000001</v>
      </c>
      <c r="BC151" s="11">
        <v>0.82100436399999999</v>
      </c>
      <c r="BD151" s="11">
        <v>4.8361858189999998</v>
      </c>
      <c r="BE151" s="11">
        <v>2.2069170800000002</v>
      </c>
      <c r="BF151" s="11">
        <v>1.8385178</v>
      </c>
      <c r="BG151" s="11">
        <v>1.8385178</v>
      </c>
      <c r="BH151" s="11" t="s">
        <v>109</v>
      </c>
      <c r="BI151" s="11">
        <v>2.2069170800000002</v>
      </c>
      <c r="BJ151" s="11" t="s">
        <v>98</v>
      </c>
      <c r="BK151" s="11">
        <v>1.8385178</v>
      </c>
      <c r="BL151" s="11" t="s">
        <v>109</v>
      </c>
    </row>
    <row r="152" spans="1:65" x14ac:dyDescent="0.25">
      <c r="A152" s="11">
        <v>2019</v>
      </c>
      <c r="B152" s="11" t="s">
        <v>1301</v>
      </c>
      <c r="C152" s="11" t="s">
        <v>1302</v>
      </c>
      <c r="D152" s="11" t="s">
        <v>678</v>
      </c>
      <c r="E152" s="11" t="s">
        <v>137</v>
      </c>
      <c r="F152" s="11">
        <v>38.101582000000001</v>
      </c>
      <c r="G152" s="11">
        <v>-83.919770999999997</v>
      </c>
      <c r="H152" s="12">
        <v>110039705361</v>
      </c>
      <c r="I152" s="11">
        <v>4952</v>
      </c>
      <c r="J152" s="11" t="s">
        <v>308</v>
      </c>
      <c r="K152" s="11">
        <v>339999</v>
      </c>
      <c r="L152" s="11" t="s">
        <v>309</v>
      </c>
      <c r="M152" s="11" t="s">
        <v>275</v>
      </c>
      <c r="N152" s="11" t="s">
        <v>276</v>
      </c>
      <c r="O152" s="11" t="s">
        <v>1716</v>
      </c>
      <c r="P152" s="11" t="s">
        <v>1717</v>
      </c>
      <c r="Q152" s="11">
        <v>365</v>
      </c>
      <c r="R152" s="11">
        <v>11.086738130000001</v>
      </c>
      <c r="S152" s="11">
        <f t="shared" si="29"/>
        <v>3.0374625013698631E-2</v>
      </c>
      <c r="T152" s="11">
        <f t="shared" si="30"/>
        <v>0.52793991095238102</v>
      </c>
      <c r="U152" s="11" t="s">
        <v>1303</v>
      </c>
      <c r="V152" s="11" t="s">
        <v>1304</v>
      </c>
      <c r="W152" s="11">
        <v>51001020302</v>
      </c>
      <c r="AA152" s="11">
        <v>2023</v>
      </c>
      <c r="AB152" s="13" t="s">
        <v>1305</v>
      </c>
      <c r="AC152" s="11" t="s">
        <v>1306</v>
      </c>
      <c r="AD152" s="11">
        <v>3</v>
      </c>
      <c r="AE152" s="11">
        <v>1.97</v>
      </c>
      <c r="AF152" s="11">
        <v>0.56999999999999995</v>
      </c>
      <c r="AG152" s="11" t="s">
        <v>79</v>
      </c>
      <c r="AH152" s="11">
        <v>1.97</v>
      </c>
      <c r="AI152" s="11">
        <v>3.0480431000000001</v>
      </c>
      <c r="AJ152" s="11">
        <v>2057256</v>
      </c>
      <c r="AK152" s="11" t="s">
        <v>1307</v>
      </c>
      <c r="AL152" s="11">
        <v>2</v>
      </c>
      <c r="AM152" s="11">
        <v>20.843</v>
      </c>
      <c r="AN152" s="11">
        <v>66.453000000000003</v>
      </c>
      <c r="AO152" s="11">
        <v>107.863</v>
      </c>
      <c r="AP152" s="11">
        <v>54.459000000000003</v>
      </c>
      <c r="AQ152" s="11">
        <v>28.725000000000001</v>
      </c>
      <c r="AR152" s="11">
        <v>20.550999999999998</v>
      </c>
      <c r="AS152" s="11">
        <v>12.994</v>
      </c>
      <c r="AT152" s="11">
        <v>8.7650000000000006</v>
      </c>
      <c r="AU152" s="11">
        <v>6.0739999999999998</v>
      </c>
      <c r="AV152" s="11">
        <v>6.4969999999999999</v>
      </c>
      <c r="AW152" s="11">
        <v>6.0110000000000001</v>
      </c>
      <c r="AX152" s="11">
        <v>13.724</v>
      </c>
      <c r="AY152" s="11">
        <v>33.033000000000001</v>
      </c>
      <c r="AZ152" s="11" t="s">
        <v>47</v>
      </c>
      <c r="BA152" s="11">
        <v>6.0110000000000001</v>
      </c>
      <c r="BB152" s="11">
        <v>14.69682152</v>
      </c>
      <c r="BC152" s="11">
        <v>8.6080086369999993</v>
      </c>
      <c r="BD152" s="11">
        <v>50.960880199999998</v>
      </c>
      <c r="BE152" s="11">
        <v>24.5972616</v>
      </c>
      <c r="BF152" s="11">
        <v>7.4524281170000002</v>
      </c>
      <c r="BG152" s="11">
        <v>14.69682152</v>
      </c>
      <c r="BH152" s="11" t="s">
        <v>97</v>
      </c>
      <c r="BI152" s="11">
        <v>24.5972616</v>
      </c>
      <c r="BJ152" s="11" t="s">
        <v>98</v>
      </c>
      <c r="BK152" s="11">
        <v>8.6080086369999993</v>
      </c>
      <c r="BL152" s="11" t="s">
        <v>99</v>
      </c>
    </row>
    <row r="153" spans="1:65" x14ac:dyDescent="0.25">
      <c r="A153" s="11">
        <v>2021</v>
      </c>
      <c r="B153" s="11" t="s">
        <v>1308</v>
      </c>
      <c r="C153" s="11" t="s">
        <v>1309</v>
      </c>
      <c r="D153" s="11" t="s">
        <v>1310</v>
      </c>
      <c r="E153" s="11" t="s">
        <v>256</v>
      </c>
      <c r="F153" s="11">
        <v>38.730832999999997</v>
      </c>
      <c r="G153" s="11">
        <v>-120.846667</v>
      </c>
      <c r="H153" s="12">
        <v>110039757992</v>
      </c>
      <c r="I153" s="11">
        <v>4952</v>
      </c>
      <c r="J153" s="11" t="s">
        <v>308</v>
      </c>
      <c r="K153" s="11">
        <v>339999</v>
      </c>
      <c r="L153" s="11" t="s">
        <v>309</v>
      </c>
      <c r="M153" s="11" t="s">
        <v>275</v>
      </c>
      <c r="N153" s="11" t="s">
        <v>276</v>
      </c>
      <c r="O153" s="11" t="s">
        <v>1716</v>
      </c>
      <c r="P153" s="11" t="s">
        <v>1717</v>
      </c>
      <c r="Q153" s="11">
        <v>365</v>
      </c>
      <c r="R153" s="11">
        <v>7.1705461999999998E-2</v>
      </c>
      <c r="S153" s="11">
        <f t="shared" si="29"/>
        <v>1.964533205479452E-4</v>
      </c>
      <c r="T153" s="11">
        <f t="shared" si="30"/>
        <v>3.4145458095238093E-3</v>
      </c>
      <c r="U153" s="11" t="s">
        <v>1311</v>
      </c>
      <c r="V153" s="11" t="s">
        <v>1312</v>
      </c>
      <c r="W153" s="13" t="s">
        <v>325</v>
      </c>
      <c r="X153" s="11" t="s">
        <v>80</v>
      </c>
      <c r="Y153" s="11" t="s">
        <v>80</v>
      </c>
      <c r="Z153" s="11" t="s">
        <v>80</v>
      </c>
      <c r="AA153" s="11" t="s">
        <v>80</v>
      </c>
      <c r="AB153" s="11" t="s">
        <v>80</v>
      </c>
      <c r="AC153" s="11" t="s">
        <v>80</v>
      </c>
      <c r="AD153" s="11" t="s">
        <v>80</v>
      </c>
      <c r="AE153" s="11" t="s">
        <v>80</v>
      </c>
      <c r="AF153" s="11" t="s">
        <v>80</v>
      </c>
      <c r="AG153" s="11" t="s">
        <v>80</v>
      </c>
      <c r="AH153" s="11" t="s">
        <v>80</v>
      </c>
      <c r="AI153" s="11" t="s">
        <v>80</v>
      </c>
      <c r="AJ153" s="11" t="s">
        <v>80</v>
      </c>
      <c r="AK153" s="11" t="s">
        <v>80</v>
      </c>
      <c r="AL153" s="11" t="s">
        <v>80</v>
      </c>
      <c r="AM153" s="11" t="s">
        <v>80</v>
      </c>
      <c r="AN153" s="11" t="s">
        <v>80</v>
      </c>
      <c r="AO153" s="11" t="s">
        <v>80</v>
      </c>
      <c r="AP153" s="11" t="s">
        <v>80</v>
      </c>
      <c r="AQ153" s="11" t="s">
        <v>80</v>
      </c>
      <c r="AR153" s="11" t="s">
        <v>80</v>
      </c>
      <c r="AS153" s="11" t="s">
        <v>80</v>
      </c>
      <c r="AT153" s="11" t="s">
        <v>80</v>
      </c>
      <c r="AU153" s="11" t="s">
        <v>80</v>
      </c>
      <c r="AV153" s="11" t="s">
        <v>80</v>
      </c>
      <c r="AW153" s="11" t="s">
        <v>80</v>
      </c>
      <c r="AX153" s="11" t="s">
        <v>80</v>
      </c>
      <c r="AY153" s="11" t="s">
        <v>80</v>
      </c>
      <c r="AZ153" s="11" t="s">
        <v>80</v>
      </c>
      <c r="BA153" s="11" t="s">
        <v>80</v>
      </c>
      <c r="BB153" s="11" t="s">
        <v>80</v>
      </c>
      <c r="BC153" s="11" t="s">
        <v>80</v>
      </c>
      <c r="BD153" s="11" t="s">
        <v>80</v>
      </c>
      <c r="BE153" s="11" t="s">
        <v>80</v>
      </c>
      <c r="BF153" s="11" t="s">
        <v>80</v>
      </c>
      <c r="BG153" s="11" t="s">
        <v>80</v>
      </c>
      <c r="BH153" s="11" t="s">
        <v>851</v>
      </c>
      <c r="BI153" s="11" t="s">
        <v>80</v>
      </c>
      <c r="BJ153" s="11" t="s">
        <v>80</v>
      </c>
      <c r="BK153" s="11" t="s">
        <v>80</v>
      </c>
      <c r="BL153" s="11" t="s">
        <v>851</v>
      </c>
      <c r="BM153" s="11" t="s">
        <v>1313</v>
      </c>
    </row>
    <row r="154" spans="1:65" x14ac:dyDescent="0.25">
      <c r="A154" s="11">
        <v>2021</v>
      </c>
      <c r="B154" s="11" t="s">
        <v>1314</v>
      </c>
      <c r="C154" s="11" t="s">
        <v>1315</v>
      </c>
      <c r="D154" s="11" t="s">
        <v>1316</v>
      </c>
      <c r="E154" s="11" t="s">
        <v>256</v>
      </c>
      <c r="F154" s="11">
        <v>38.662149999999997</v>
      </c>
      <c r="G154" s="11">
        <v>-121.71407000000001</v>
      </c>
      <c r="H154" s="12">
        <v>110039782349</v>
      </c>
      <c r="I154" s="11">
        <v>4952</v>
      </c>
      <c r="J154" s="11" t="s">
        <v>308</v>
      </c>
      <c r="K154" s="11">
        <v>339999</v>
      </c>
      <c r="L154" s="11" t="s">
        <v>309</v>
      </c>
      <c r="M154" s="11" t="s">
        <v>275</v>
      </c>
      <c r="N154" s="11" t="s">
        <v>276</v>
      </c>
      <c r="O154" s="11" t="s">
        <v>1716</v>
      </c>
      <c r="P154" s="11" t="s">
        <v>1717</v>
      </c>
      <c r="Q154" s="11">
        <v>365</v>
      </c>
      <c r="R154" s="11">
        <v>0.32078026399999998</v>
      </c>
      <c r="S154" s="11">
        <f t="shared" si="29"/>
        <v>8.788500383561643E-4</v>
      </c>
      <c r="T154" s="11">
        <f t="shared" si="30"/>
        <v>1.5275250666666665E-2</v>
      </c>
      <c r="U154" s="11" t="s">
        <v>1317</v>
      </c>
      <c r="V154" s="11" t="s">
        <v>1318</v>
      </c>
      <c r="W154" s="13" t="s">
        <v>334</v>
      </c>
      <c r="AA154" s="11">
        <v>2023</v>
      </c>
      <c r="AB154" s="13" t="s">
        <v>335</v>
      </c>
      <c r="AC154" s="11" t="s">
        <v>1319</v>
      </c>
      <c r="AD154" s="11">
        <v>10.4</v>
      </c>
      <c r="AE154" s="11" t="s">
        <v>80</v>
      </c>
      <c r="AF154" s="11">
        <v>3.7374999999999998</v>
      </c>
      <c r="AG154" s="11" t="s">
        <v>79</v>
      </c>
      <c r="AH154" s="11">
        <v>3.7374999999999998</v>
      </c>
      <c r="AI154" s="11">
        <v>5.7827721250000002</v>
      </c>
      <c r="AJ154" s="11" t="s">
        <v>80</v>
      </c>
      <c r="AK154" s="11" t="s">
        <v>80</v>
      </c>
      <c r="AL154" s="11" t="s">
        <v>80</v>
      </c>
      <c r="AM154" s="11" t="s">
        <v>80</v>
      </c>
      <c r="AN154" s="11" t="s">
        <v>80</v>
      </c>
      <c r="AO154" s="11" t="s">
        <v>80</v>
      </c>
      <c r="AP154" s="11" t="s">
        <v>80</v>
      </c>
      <c r="AQ154" s="11" t="s">
        <v>80</v>
      </c>
      <c r="AR154" s="11" t="s">
        <v>80</v>
      </c>
      <c r="AS154" s="11" t="s">
        <v>80</v>
      </c>
      <c r="AT154" s="11" t="s">
        <v>80</v>
      </c>
      <c r="AU154" s="11" t="s">
        <v>80</v>
      </c>
      <c r="AV154" s="11" t="s">
        <v>80</v>
      </c>
      <c r="AW154" s="11" t="s">
        <v>80</v>
      </c>
      <c r="AX154" s="11" t="s">
        <v>80</v>
      </c>
      <c r="AY154" s="11" t="s">
        <v>80</v>
      </c>
      <c r="AZ154" s="11" t="s">
        <v>80</v>
      </c>
      <c r="BA154" s="11" t="s">
        <v>80</v>
      </c>
      <c r="BB154" s="11" t="s">
        <v>80</v>
      </c>
      <c r="BC154" s="11" t="s">
        <v>80</v>
      </c>
      <c r="BD154" s="11" t="s">
        <v>80</v>
      </c>
      <c r="BE154" s="11" t="s">
        <v>80</v>
      </c>
      <c r="BF154" s="11">
        <f t="shared" ref="BF154" si="43">$AI154/0.409</f>
        <v>14.138807151589244</v>
      </c>
      <c r="BG154" s="11">
        <f t="shared" ref="BG154" si="44">$BF154</f>
        <v>14.138807151589244</v>
      </c>
      <c r="BH154" s="11" t="s">
        <v>344</v>
      </c>
      <c r="BI154" s="11">
        <f t="shared" ref="BI154" si="45">$BF154</f>
        <v>14.138807151589244</v>
      </c>
      <c r="BJ154" s="11" t="s">
        <v>344</v>
      </c>
      <c r="BK154" s="11">
        <f t="shared" ref="BK154" si="46">$BF154</f>
        <v>14.138807151589244</v>
      </c>
      <c r="BL154" s="11" t="s">
        <v>344</v>
      </c>
      <c r="BM154" s="11" t="s">
        <v>632</v>
      </c>
    </row>
    <row r="155" spans="1:65" x14ac:dyDescent="0.25">
      <c r="A155" s="11">
        <v>2022</v>
      </c>
      <c r="B155" s="11" t="s">
        <v>1320</v>
      </c>
      <c r="C155" s="11" t="s">
        <v>1321</v>
      </c>
      <c r="D155" s="11" t="s">
        <v>1322</v>
      </c>
      <c r="E155" s="11" t="s">
        <v>256</v>
      </c>
      <c r="F155" s="11">
        <v>37.795589999999997</v>
      </c>
      <c r="G155" s="11">
        <v>-121.26000999999999</v>
      </c>
      <c r="H155" s="12">
        <v>110039801462</v>
      </c>
      <c r="I155" s="11">
        <v>4952</v>
      </c>
      <c r="J155" s="11" t="s">
        <v>308</v>
      </c>
      <c r="K155" s="11">
        <v>339999</v>
      </c>
      <c r="L155" s="11" t="s">
        <v>309</v>
      </c>
      <c r="M155" s="11" t="s">
        <v>275</v>
      </c>
      <c r="N155" s="11" t="s">
        <v>276</v>
      </c>
      <c r="O155" s="11" t="s">
        <v>1716</v>
      </c>
      <c r="P155" s="11" t="s">
        <v>1323</v>
      </c>
      <c r="Q155" s="11">
        <v>365</v>
      </c>
      <c r="R155" s="11">
        <v>0.27096562699999999</v>
      </c>
      <c r="S155" s="11">
        <f t="shared" si="29"/>
        <v>7.4237158082191782E-4</v>
      </c>
      <c r="T155" s="11">
        <f t="shared" si="30"/>
        <v>1.2903125095238095E-2</v>
      </c>
      <c r="U155" s="11" t="s">
        <v>1324</v>
      </c>
      <c r="V155" s="11" t="s">
        <v>1325</v>
      </c>
      <c r="W155" s="13" t="s">
        <v>755</v>
      </c>
      <c r="AA155" s="11">
        <v>2023</v>
      </c>
      <c r="AB155" s="13" t="s">
        <v>756</v>
      </c>
      <c r="AC155" s="11" t="s">
        <v>1326</v>
      </c>
      <c r="AD155" s="11">
        <v>9.8699999999999992</v>
      </c>
      <c r="AE155" s="11" t="s">
        <v>80</v>
      </c>
      <c r="AF155" s="11">
        <v>6.6338333330000001</v>
      </c>
      <c r="AG155" s="11" t="s">
        <v>79</v>
      </c>
      <c r="AH155" s="11">
        <v>6.6338333330000001</v>
      </c>
      <c r="AI155" s="11">
        <v>10.264065950000001</v>
      </c>
      <c r="AJ155" s="11">
        <v>1897398</v>
      </c>
      <c r="AK155" s="11" t="s">
        <v>1327</v>
      </c>
      <c r="AL155" s="11">
        <v>7</v>
      </c>
      <c r="AM155" s="11">
        <v>4757.7610000000004</v>
      </c>
      <c r="AN155" s="11">
        <v>5711.34</v>
      </c>
      <c r="AO155" s="11">
        <v>8038.0730000000003</v>
      </c>
      <c r="AP155" s="11">
        <v>8622.9660000000003</v>
      </c>
      <c r="AQ155" s="11">
        <v>7412.143</v>
      </c>
      <c r="AR155" s="11">
        <v>6390.1689999999999</v>
      </c>
      <c r="AS155" s="11">
        <v>4362.8649999999998</v>
      </c>
      <c r="AT155" s="11">
        <v>2912.8</v>
      </c>
      <c r="AU155" s="11">
        <v>2026.202</v>
      </c>
      <c r="AV155" s="11">
        <v>2537.0329999999999</v>
      </c>
      <c r="AW155" s="11">
        <v>3092.1320000000001</v>
      </c>
      <c r="AX155" s="11">
        <v>2569.1529999999998</v>
      </c>
      <c r="AY155" s="11">
        <v>3631.078</v>
      </c>
      <c r="AZ155" s="11" t="s">
        <v>45</v>
      </c>
      <c r="BA155" s="11">
        <v>2026.202</v>
      </c>
      <c r="BB155" s="11">
        <v>4954.0391200000004</v>
      </c>
      <c r="BC155" s="11">
        <v>3561.352922</v>
      </c>
      <c r="BD155" s="11">
        <v>11632.66748</v>
      </c>
      <c r="BE155" s="11">
        <v>8930.0771810000006</v>
      </c>
      <c r="BF155" s="11">
        <v>25.095515769999999</v>
      </c>
      <c r="BG155" s="11">
        <v>4954.0391200000004</v>
      </c>
      <c r="BH155" s="11" t="s">
        <v>97</v>
      </c>
      <c r="BI155" s="11">
        <v>8930.0771810000006</v>
      </c>
      <c r="BJ155" s="11" t="s">
        <v>98</v>
      </c>
      <c r="BK155" s="11">
        <v>3561.352922</v>
      </c>
      <c r="BL155" s="11" t="s">
        <v>99</v>
      </c>
    </row>
    <row r="156" spans="1:65" x14ac:dyDescent="0.25">
      <c r="A156" s="11">
        <v>2022</v>
      </c>
      <c r="B156" s="11" t="s">
        <v>1328</v>
      </c>
      <c r="C156" s="11" t="s">
        <v>1329</v>
      </c>
      <c r="D156" s="11" t="s">
        <v>1330</v>
      </c>
      <c r="E156" s="11" t="s">
        <v>103</v>
      </c>
      <c r="F156" s="11">
        <v>39.904949999999999</v>
      </c>
      <c r="G156" s="11">
        <v>-80.150440000000003</v>
      </c>
      <c r="H156" s="12">
        <v>110039840740</v>
      </c>
      <c r="I156" s="11">
        <v>4952</v>
      </c>
      <c r="J156" s="11" t="s">
        <v>308</v>
      </c>
      <c r="K156" s="11">
        <v>339999</v>
      </c>
      <c r="L156" s="11" t="s">
        <v>309</v>
      </c>
      <c r="M156" s="11" t="s">
        <v>275</v>
      </c>
      <c r="N156" s="11" t="s">
        <v>276</v>
      </c>
      <c r="O156" s="11" t="s">
        <v>1716</v>
      </c>
      <c r="P156" s="11" t="s">
        <v>1719</v>
      </c>
      <c r="Q156" s="11">
        <v>365</v>
      </c>
      <c r="R156" s="11">
        <v>358.7079943</v>
      </c>
      <c r="S156" s="11">
        <f t="shared" si="29"/>
        <v>0.98276162821917812</v>
      </c>
      <c r="T156" s="11">
        <f t="shared" si="30"/>
        <v>17.081333061904761</v>
      </c>
      <c r="U156" s="11" t="s">
        <v>1331</v>
      </c>
      <c r="V156" s="11" t="s">
        <v>1332</v>
      </c>
      <c r="W156" s="11">
        <v>50200050305</v>
      </c>
      <c r="AA156" s="11">
        <v>2023</v>
      </c>
      <c r="AB156" s="13" t="s">
        <v>1333</v>
      </c>
      <c r="AC156" s="11" t="s">
        <v>1334</v>
      </c>
      <c r="AD156" s="11">
        <v>1.74</v>
      </c>
      <c r="AE156" s="11" t="s">
        <v>80</v>
      </c>
      <c r="AF156" s="11">
        <v>1.0024999999999999</v>
      </c>
      <c r="AG156" s="11" t="s">
        <v>79</v>
      </c>
      <c r="AH156" s="11">
        <v>1.0024999999999999</v>
      </c>
      <c r="AI156" s="11">
        <v>1.5510980750000001</v>
      </c>
      <c r="AJ156" s="11">
        <v>3788691</v>
      </c>
      <c r="AK156" s="11" t="s">
        <v>1335</v>
      </c>
      <c r="AL156" s="11">
        <v>5</v>
      </c>
      <c r="AM156" s="11">
        <v>167.72800000000001</v>
      </c>
      <c r="AN156" s="11">
        <v>281.38299999999998</v>
      </c>
      <c r="AO156" s="11">
        <v>424.86</v>
      </c>
      <c r="AP156" s="11">
        <v>439.72300000000001</v>
      </c>
      <c r="AQ156" s="11">
        <v>263.81900000000002</v>
      </c>
      <c r="AR156" s="11">
        <v>187.09399999999999</v>
      </c>
      <c r="AS156" s="11">
        <v>110.82899999999999</v>
      </c>
      <c r="AT156" s="11">
        <v>67.257999999999996</v>
      </c>
      <c r="AU156" s="11">
        <v>52.465000000000003</v>
      </c>
      <c r="AV156" s="11">
        <v>44.252000000000002</v>
      </c>
      <c r="AW156" s="11">
        <v>37.281999999999996</v>
      </c>
      <c r="AX156" s="11">
        <v>157.97</v>
      </c>
      <c r="AY156" s="11">
        <v>250.79900000000001</v>
      </c>
      <c r="AZ156" s="11" t="s">
        <v>47</v>
      </c>
      <c r="BA156" s="11">
        <v>37.281999999999996</v>
      </c>
      <c r="BB156" s="11">
        <v>91.154034229999993</v>
      </c>
      <c r="BC156" s="11">
        <v>56.931550960000003</v>
      </c>
      <c r="BD156" s="11">
        <v>410.09290950000002</v>
      </c>
      <c r="BE156" s="11">
        <v>187.13093309999999</v>
      </c>
      <c r="BF156" s="11">
        <v>3.792415831</v>
      </c>
      <c r="BG156" s="11">
        <v>91.154034229999993</v>
      </c>
      <c r="BH156" s="11" t="s">
        <v>97</v>
      </c>
      <c r="BI156" s="11">
        <v>187.13093309999999</v>
      </c>
      <c r="BJ156" s="11" t="s">
        <v>98</v>
      </c>
      <c r="BK156" s="11">
        <v>56.931550960000003</v>
      </c>
      <c r="BL156" s="11" t="s">
        <v>99</v>
      </c>
    </row>
    <row r="157" spans="1:65" x14ac:dyDescent="0.25">
      <c r="A157" s="11">
        <v>2021</v>
      </c>
      <c r="B157" s="11" t="s">
        <v>1336</v>
      </c>
      <c r="C157" s="11" t="s">
        <v>1337</v>
      </c>
      <c r="D157" s="11" t="s">
        <v>1338</v>
      </c>
      <c r="E157" s="11" t="s">
        <v>137</v>
      </c>
      <c r="F157" s="11">
        <v>36.803610999999997</v>
      </c>
      <c r="G157" s="11">
        <v>-87.516389000000004</v>
      </c>
      <c r="H157" s="12">
        <v>110039994897</v>
      </c>
      <c r="I157" s="11">
        <v>4952</v>
      </c>
      <c r="J157" s="11" t="s">
        <v>308</v>
      </c>
      <c r="K157" s="11">
        <v>339999</v>
      </c>
      <c r="L157" s="11" t="s">
        <v>309</v>
      </c>
      <c r="M157" s="11" t="s">
        <v>275</v>
      </c>
      <c r="N157" s="11" t="s">
        <v>276</v>
      </c>
      <c r="O157" s="11" t="s">
        <v>1716</v>
      </c>
      <c r="P157" s="11" t="s">
        <v>1717</v>
      </c>
      <c r="Q157" s="11">
        <v>365</v>
      </c>
      <c r="R157" s="11">
        <v>13.051957440000001</v>
      </c>
      <c r="S157" s="11">
        <f t="shared" si="29"/>
        <v>3.575878750684932E-2</v>
      </c>
      <c r="T157" s="11">
        <f t="shared" si="30"/>
        <v>0.62152178285714288</v>
      </c>
      <c r="U157" s="11" t="s">
        <v>1339</v>
      </c>
      <c r="V157" s="11" t="s">
        <v>1340</v>
      </c>
      <c r="W157" s="11">
        <v>51302050503</v>
      </c>
      <c r="AA157" s="11">
        <v>2023</v>
      </c>
      <c r="AB157" s="13" t="s">
        <v>1341</v>
      </c>
      <c r="AC157" s="11" t="s">
        <v>1342</v>
      </c>
      <c r="AD157" s="11">
        <v>6</v>
      </c>
      <c r="AE157" s="11">
        <v>3.66</v>
      </c>
      <c r="AF157" s="11">
        <v>3.5300833329999999</v>
      </c>
      <c r="AG157" s="11" t="s">
        <v>79</v>
      </c>
      <c r="AH157" s="11">
        <v>3.66</v>
      </c>
      <c r="AI157" s="11">
        <v>5.6628617999999999</v>
      </c>
      <c r="AJ157" s="11">
        <v>11879964</v>
      </c>
      <c r="AK157" s="11" t="s">
        <v>1340</v>
      </c>
      <c r="AL157" s="11">
        <v>3</v>
      </c>
      <c r="AM157" s="11">
        <v>96.248000000000005</v>
      </c>
      <c r="AN157" s="11">
        <v>255.63800000000001</v>
      </c>
      <c r="AO157" s="11">
        <v>370.63400000000001</v>
      </c>
      <c r="AP157" s="11">
        <v>233.744</v>
      </c>
      <c r="AQ157" s="11">
        <v>139.029</v>
      </c>
      <c r="AR157" s="11">
        <v>101.089</v>
      </c>
      <c r="AS157" s="11">
        <v>58.756999999999998</v>
      </c>
      <c r="AT157" s="11">
        <v>34.811999999999998</v>
      </c>
      <c r="AU157" s="11">
        <v>23.783999999999999</v>
      </c>
      <c r="AV157" s="11">
        <v>23.545000000000002</v>
      </c>
      <c r="AW157" s="11">
        <v>21.056000000000001</v>
      </c>
      <c r="AX157" s="11">
        <v>50.045999999999999</v>
      </c>
      <c r="AY157" s="11">
        <v>153.72300000000001</v>
      </c>
      <c r="AZ157" s="11" t="s">
        <v>47</v>
      </c>
      <c r="BA157" s="11">
        <v>21.056000000000001</v>
      </c>
      <c r="BB157" s="11">
        <v>51.481662589999999</v>
      </c>
      <c r="BC157" s="11">
        <v>31.513434969999999</v>
      </c>
      <c r="BD157" s="11">
        <v>235.32518339999999</v>
      </c>
      <c r="BE157" s="11">
        <v>103.81646000000001</v>
      </c>
      <c r="BF157" s="11">
        <v>13.84562787</v>
      </c>
      <c r="BG157" s="11">
        <v>51.481662589999999</v>
      </c>
      <c r="BH157" s="11" t="s">
        <v>97</v>
      </c>
      <c r="BI157" s="11">
        <v>103.81646000000001</v>
      </c>
      <c r="BJ157" s="11" t="s">
        <v>98</v>
      </c>
      <c r="BK157" s="11">
        <v>31.513434969999999</v>
      </c>
      <c r="BL157" s="11" t="s">
        <v>99</v>
      </c>
    </row>
    <row r="158" spans="1:65" x14ac:dyDescent="0.25">
      <c r="A158" s="11">
        <v>2020</v>
      </c>
      <c r="B158" s="11" t="s">
        <v>1343</v>
      </c>
      <c r="C158" s="11" t="s">
        <v>668</v>
      </c>
      <c r="D158" s="11" t="s">
        <v>669</v>
      </c>
      <c r="E158" s="11" t="s">
        <v>137</v>
      </c>
      <c r="F158" s="11">
        <v>37.790278000000001</v>
      </c>
      <c r="G158" s="11">
        <v>-87.140277999999995</v>
      </c>
      <c r="H158" s="12">
        <v>110039998214</v>
      </c>
      <c r="I158" s="11">
        <v>4952</v>
      </c>
      <c r="J158" s="11" t="s">
        <v>308</v>
      </c>
      <c r="K158" s="11">
        <v>339999</v>
      </c>
      <c r="L158" s="11" t="s">
        <v>309</v>
      </c>
      <c r="M158" s="11" t="s">
        <v>275</v>
      </c>
      <c r="N158" s="11" t="s">
        <v>276</v>
      </c>
      <c r="O158" s="11" t="s">
        <v>1716</v>
      </c>
      <c r="P158" s="11" t="s">
        <v>1717</v>
      </c>
      <c r="Q158" s="11">
        <v>365</v>
      </c>
      <c r="R158" s="11">
        <v>49.955944000000002</v>
      </c>
      <c r="S158" s="11">
        <f t="shared" si="29"/>
        <v>0.1368656</v>
      </c>
      <c r="T158" s="11">
        <f t="shared" si="30"/>
        <v>2.3788544761904764</v>
      </c>
      <c r="U158" s="11" t="s">
        <v>1344</v>
      </c>
      <c r="V158" s="11" t="s">
        <v>672</v>
      </c>
      <c r="W158" s="11">
        <v>51402011202</v>
      </c>
      <c r="AA158" s="11">
        <v>2023</v>
      </c>
      <c r="AB158" s="13" t="s">
        <v>1345</v>
      </c>
      <c r="AC158" s="11" t="s">
        <v>149</v>
      </c>
      <c r="AD158" s="11">
        <v>15</v>
      </c>
      <c r="AE158" s="11">
        <v>8.1199999999999992</v>
      </c>
      <c r="AF158" s="11">
        <v>9.8849970240000005</v>
      </c>
      <c r="AG158" s="11" t="s">
        <v>79</v>
      </c>
      <c r="AH158" s="11">
        <v>8.1199999999999992</v>
      </c>
      <c r="AI158" s="11">
        <v>12.563507599999999</v>
      </c>
      <c r="AJ158" s="11">
        <v>10110395</v>
      </c>
      <c r="AK158" s="11" t="s">
        <v>142</v>
      </c>
      <c r="AL158" s="11">
        <v>8</v>
      </c>
      <c r="AM158" s="11">
        <v>128641.981</v>
      </c>
      <c r="AN158" s="11">
        <v>169463.28700000001</v>
      </c>
      <c r="AO158" s="11">
        <v>206601.61799999999</v>
      </c>
      <c r="AP158" s="11">
        <v>238844.54</v>
      </c>
      <c r="AQ158" s="11">
        <v>204115.50099999999</v>
      </c>
      <c r="AR158" s="11">
        <v>160467.91399999999</v>
      </c>
      <c r="AS158" s="11">
        <v>105729.245</v>
      </c>
      <c r="AT158" s="11">
        <v>67337.239000000001</v>
      </c>
      <c r="AU158" s="11">
        <v>53462.673000000003</v>
      </c>
      <c r="AV158" s="11">
        <v>42884.970999999998</v>
      </c>
      <c r="AW158" s="11">
        <v>55835.383999999998</v>
      </c>
      <c r="AX158" s="11">
        <v>89313.08</v>
      </c>
      <c r="AY158" s="11">
        <v>153502.68299999999</v>
      </c>
      <c r="AZ158" s="11" t="s">
        <v>46</v>
      </c>
      <c r="BA158" s="11">
        <v>42884.970999999998</v>
      </c>
      <c r="BB158" s="11">
        <v>104853.2298</v>
      </c>
      <c r="BC158" s="11">
        <v>83926.536760000003</v>
      </c>
      <c r="BD158" s="11">
        <v>314528.07089999999</v>
      </c>
      <c r="BE158" s="11">
        <v>243042.78099999999</v>
      </c>
      <c r="BF158" s="11">
        <v>30.71762249</v>
      </c>
      <c r="BG158" s="11">
        <v>104853.2298</v>
      </c>
      <c r="BH158" s="11" t="s">
        <v>97</v>
      </c>
      <c r="BI158" s="11">
        <v>243042.78099999999</v>
      </c>
      <c r="BJ158" s="11" t="s">
        <v>98</v>
      </c>
      <c r="BK158" s="11">
        <v>83926.536760000003</v>
      </c>
      <c r="BL158" s="11" t="s">
        <v>99</v>
      </c>
    </row>
    <row r="159" spans="1:65" x14ac:dyDescent="0.25">
      <c r="A159" s="11">
        <v>2020</v>
      </c>
      <c r="B159" s="11" t="s">
        <v>1346</v>
      </c>
      <c r="C159" s="11" t="s">
        <v>976</v>
      </c>
      <c r="D159" s="11" t="s">
        <v>977</v>
      </c>
      <c r="E159" s="11" t="s">
        <v>137</v>
      </c>
      <c r="F159" s="11">
        <v>37.608496000000002</v>
      </c>
      <c r="G159" s="11">
        <v>-84.287074000000004</v>
      </c>
      <c r="H159" s="12">
        <v>110040000398</v>
      </c>
      <c r="I159" s="11">
        <v>4952</v>
      </c>
      <c r="J159" s="11" t="s">
        <v>308</v>
      </c>
      <c r="K159" s="11">
        <v>339999</v>
      </c>
      <c r="L159" s="11" t="s">
        <v>309</v>
      </c>
      <c r="M159" s="11" t="s">
        <v>275</v>
      </c>
      <c r="N159" s="11" t="s">
        <v>276</v>
      </c>
      <c r="O159" s="11" t="s">
        <v>1716</v>
      </c>
      <c r="P159" s="11" t="s">
        <v>1717</v>
      </c>
      <c r="Q159" s="11">
        <v>365</v>
      </c>
      <c r="R159" s="11">
        <v>2.8480137879999998</v>
      </c>
      <c r="S159" s="11">
        <f t="shared" si="29"/>
        <v>7.8027775013698626E-3</v>
      </c>
      <c r="T159" s="11">
        <f t="shared" si="30"/>
        <v>0.13561970419047617</v>
      </c>
      <c r="U159" s="11" t="s">
        <v>1347</v>
      </c>
      <c r="V159" s="11" t="s">
        <v>1348</v>
      </c>
      <c r="W159" s="11">
        <v>51002050202</v>
      </c>
      <c r="AA159" s="11">
        <v>2023</v>
      </c>
      <c r="AB159" s="13" t="s">
        <v>1349</v>
      </c>
      <c r="AC159" s="11" t="s">
        <v>1350</v>
      </c>
      <c r="AD159" s="11">
        <v>4.3</v>
      </c>
      <c r="AE159" s="11">
        <v>3.4870000000000001</v>
      </c>
      <c r="AF159" s="11">
        <v>2.702</v>
      </c>
      <c r="AG159" s="11" t="s">
        <v>79</v>
      </c>
      <c r="AH159" s="11">
        <v>3.4870000000000001</v>
      </c>
      <c r="AI159" s="11">
        <v>5.3951910099999996</v>
      </c>
      <c r="AJ159" s="11">
        <v>1827342</v>
      </c>
      <c r="AK159" s="11" t="s">
        <v>982</v>
      </c>
      <c r="AL159" s="11">
        <v>2</v>
      </c>
      <c r="AM159" s="11">
        <v>53.459000000000003</v>
      </c>
      <c r="AN159" s="11">
        <v>84.727999999999994</v>
      </c>
      <c r="AO159" s="11">
        <v>82.266999999999996</v>
      </c>
      <c r="AP159" s="11">
        <v>90.265000000000001</v>
      </c>
      <c r="AQ159" s="11">
        <v>83.591999999999999</v>
      </c>
      <c r="AR159" s="11">
        <v>58.284999999999997</v>
      </c>
      <c r="AS159" s="11">
        <v>38.146000000000001</v>
      </c>
      <c r="AT159" s="11">
        <v>16.518999999999998</v>
      </c>
      <c r="AU159" s="11">
        <v>14.984</v>
      </c>
      <c r="AV159" s="11">
        <v>30.02</v>
      </c>
      <c r="AW159" s="11">
        <v>18.893999999999998</v>
      </c>
      <c r="AX159" s="11">
        <v>36.136000000000003</v>
      </c>
      <c r="AY159" s="11">
        <v>84.438000000000002</v>
      </c>
      <c r="AZ159" s="11" t="s">
        <v>45</v>
      </c>
      <c r="BA159" s="11">
        <v>14.984</v>
      </c>
      <c r="BB159" s="11">
        <v>36.63569682</v>
      </c>
      <c r="BC159" s="11">
        <v>22.158833940000001</v>
      </c>
      <c r="BD159" s="11">
        <v>130.7066015</v>
      </c>
      <c r="BE159" s="11">
        <v>64.721418639999996</v>
      </c>
      <c r="BF159" s="11">
        <v>13.19117606</v>
      </c>
      <c r="BG159" s="11">
        <v>36.63569682</v>
      </c>
      <c r="BH159" s="11" t="s">
        <v>97</v>
      </c>
      <c r="BI159" s="11">
        <v>64.721418639999996</v>
      </c>
      <c r="BJ159" s="11" t="s">
        <v>98</v>
      </c>
      <c r="BK159" s="11">
        <v>22.158833940000001</v>
      </c>
      <c r="BL159" s="11" t="s">
        <v>99</v>
      </c>
    </row>
    <row r="160" spans="1:65" x14ac:dyDescent="0.25">
      <c r="A160" s="11">
        <v>2020</v>
      </c>
      <c r="B160" s="11" t="s">
        <v>1351</v>
      </c>
      <c r="C160" s="11" t="s">
        <v>1352</v>
      </c>
      <c r="D160" s="11" t="s">
        <v>1353</v>
      </c>
      <c r="E160" s="11" t="s">
        <v>67</v>
      </c>
      <c r="F160" s="11">
        <v>40.640135000000001</v>
      </c>
      <c r="G160" s="11">
        <v>-74.218879999999999</v>
      </c>
      <c r="H160" s="12">
        <v>110041133163</v>
      </c>
      <c r="I160" s="11">
        <v>2911</v>
      </c>
      <c r="J160" s="11" t="s">
        <v>449</v>
      </c>
      <c r="K160" s="11">
        <v>325920</v>
      </c>
      <c r="L160" s="11" t="s">
        <v>450</v>
      </c>
      <c r="M160" s="11" t="s">
        <v>451</v>
      </c>
      <c r="N160" s="11" t="s">
        <v>450</v>
      </c>
      <c r="O160" s="11" t="s">
        <v>72</v>
      </c>
      <c r="P160" s="11" t="s">
        <v>1354</v>
      </c>
      <c r="Q160" s="11">
        <v>350</v>
      </c>
      <c r="R160" s="11">
        <v>2.3050000000000002</v>
      </c>
      <c r="S160" s="11">
        <f t="shared" si="29"/>
        <v>6.5857142857142859E-3</v>
      </c>
      <c r="T160" s="11">
        <f t="shared" si="30"/>
        <v>0.10976190476190477</v>
      </c>
      <c r="U160" s="11" t="s">
        <v>1355</v>
      </c>
      <c r="V160" s="11" t="s">
        <v>1356</v>
      </c>
      <c r="W160" s="11">
        <v>20301040204</v>
      </c>
      <c r="AA160" s="11">
        <v>2023</v>
      </c>
      <c r="AB160" s="13" t="s">
        <v>1357</v>
      </c>
      <c r="AC160" s="11" t="s">
        <v>1358</v>
      </c>
      <c r="AD160" s="11" t="s">
        <v>80</v>
      </c>
      <c r="AE160" s="11">
        <v>371</v>
      </c>
      <c r="AF160" s="11">
        <v>77.265000000000001</v>
      </c>
      <c r="AG160" s="11" t="s">
        <v>79</v>
      </c>
      <c r="AH160" s="11">
        <v>371</v>
      </c>
      <c r="AI160" s="11">
        <v>574.02233000000001</v>
      </c>
      <c r="AJ160" s="11">
        <v>6261642</v>
      </c>
      <c r="AK160" s="11" t="s">
        <v>1359</v>
      </c>
      <c r="AL160" s="11">
        <v>2</v>
      </c>
      <c r="AM160" s="11">
        <v>14</v>
      </c>
      <c r="AN160" s="11">
        <v>43.439</v>
      </c>
      <c r="AO160" s="11">
        <v>81.808000000000007</v>
      </c>
      <c r="AP160" s="11">
        <v>67.671999999999997</v>
      </c>
      <c r="AQ160" s="11">
        <v>20.844999999999999</v>
      </c>
      <c r="AR160" s="11">
        <v>15.412000000000001</v>
      </c>
      <c r="AS160" s="11">
        <v>11.223000000000001</v>
      </c>
      <c r="AT160" s="11">
        <v>7.0510000000000002</v>
      </c>
      <c r="AU160" s="11">
        <v>5.5910000000000002</v>
      </c>
      <c r="AV160" s="11">
        <v>6.7030000000000003</v>
      </c>
      <c r="AW160" s="11">
        <v>11.188000000000001</v>
      </c>
      <c r="AX160" s="11">
        <v>18.631</v>
      </c>
      <c r="AY160" s="11">
        <v>23.914000000000001</v>
      </c>
      <c r="AZ160" s="11" t="s">
        <v>45</v>
      </c>
      <c r="BA160" s="11">
        <v>5.5910000000000002</v>
      </c>
      <c r="BB160" s="11">
        <v>13.669926650000001</v>
      </c>
      <c r="BC160" s="11">
        <v>7.9861628830000004</v>
      </c>
      <c r="BD160" s="11">
        <v>34.229828849999997</v>
      </c>
      <c r="BE160" s="11">
        <v>19.550664000000001</v>
      </c>
      <c r="BF160" s="11">
        <v>1403.4775790000001</v>
      </c>
      <c r="BG160" s="11">
        <v>1403.4775790000001</v>
      </c>
      <c r="BH160" s="11" t="s">
        <v>109</v>
      </c>
      <c r="BI160" s="11">
        <v>1403.4775790000001</v>
      </c>
      <c r="BJ160" s="11" t="s">
        <v>109</v>
      </c>
      <c r="BK160" s="11">
        <v>1403.4775790000001</v>
      </c>
      <c r="BL160" s="11" t="s">
        <v>109</v>
      </c>
    </row>
    <row r="161" spans="1:65" x14ac:dyDescent="0.25">
      <c r="A161" s="11">
        <v>2023</v>
      </c>
      <c r="B161" s="11" t="s">
        <v>1360</v>
      </c>
      <c r="C161" s="11" t="s">
        <v>843</v>
      </c>
      <c r="D161" s="11" t="s">
        <v>347</v>
      </c>
      <c r="E161" s="11" t="s">
        <v>624</v>
      </c>
      <c r="F161" s="11">
        <v>36.132570000000001</v>
      </c>
      <c r="G161" s="11">
        <v>-115.16477</v>
      </c>
      <c r="H161" s="12">
        <v>110041253256</v>
      </c>
      <c r="I161" s="11">
        <v>7011</v>
      </c>
      <c r="J161" s="11" t="s">
        <v>844</v>
      </c>
      <c r="K161" s="11">
        <v>517810</v>
      </c>
      <c r="L161" s="11" t="s">
        <v>845</v>
      </c>
      <c r="M161" s="11" t="s">
        <v>846</v>
      </c>
      <c r="N161" s="11" t="s">
        <v>846</v>
      </c>
      <c r="O161" s="11" t="s">
        <v>723</v>
      </c>
      <c r="P161" s="11" t="s">
        <v>1361</v>
      </c>
      <c r="Q161" s="11">
        <v>250</v>
      </c>
      <c r="R161" s="11">
        <v>0.1271003</v>
      </c>
      <c r="S161" s="11">
        <f t="shared" si="29"/>
        <v>5.0840119999999997E-4</v>
      </c>
      <c r="T161" s="11">
        <f t="shared" si="30"/>
        <v>6.0523952380952383E-3</v>
      </c>
      <c r="U161" s="11" t="s">
        <v>1362</v>
      </c>
      <c r="V161" s="11" t="s">
        <v>849</v>
      </c>
      <c r="W161" s="13" t="s">
        <v>850</v>
      </c>
      <c r="AA161" s="11">
        <v>2023</v>
      </c>
      <c r="AB161" s="13" t="s">
        <v>858</v>
      </c>
      <c r="AC161" s="11" t="s">
        <v>1363</v>
      </c>
      <c r="AD161" s="11">
        <v>0.66</v>
      </c>
      <c r="AE161" s="11">
        <v>0.43</v>
      </c>
      <c r="AF161" s="11">
        <v>0.150916667</v>
      </c>
      <c r="AG161" s="11" t="s">
        <v>79</v>
      </c>
      <c r="AH161" s="11">
        <v>0.43</v>
      </c>
      <c r="AI161" s="11">
        <v>0.66530889999999998</v>
      </c>
      <c r="AJ161" s="11">
        <v>22069994</v>
      </c>
      <c r="AK161" s="11" t="s">
        <v>860</v>
      </c>
      <c r="AL161" s="11">
        <v>3</v>
      </c>
      <c r="AM161" s="11">
        <v>2.141</v>
      </c>
      <c r="AN161" s="11">
        <v>13.016</v>
      </c>
      <c r="AO161" s="11">
        <v>10.823</v>
      </c>
      <c r="AP161" s="11">
        <v>5.5810000000000004</v>
      </c>
      <c r="AQ161" s="11">
        <v>1.0489999999999999</v>
      </c>
      <c r="AR161" s="11">
        <v>0.86399999999999999</v>
      </c>
      <c r="AS161" s="11">
        <v>0</v>
      </c>
      <c r="AT161" s="11">
        <v>0.72599999999999998</v>
      </c>
      <c r="AU161" s="11">
        <v>1.9790000000000001</v>
      </c>
      <c r="AV161" s="11">
        <v>1.466</v>
      </c>
      <c r="AW161" s="11">
        <v>1.2609999999999999</v>
      </c>
      <c r="AX161" s="11">
        <v>3.1419999999999999</v>
      </c>
      <c r="AY161" s="11">
        <v>18.234000000000002</v>
      </c>
      <c r="AZ161" s="11" t="s">
        <v>43</v>
      </c>
      <c r="BA161" s="11">
        <v>0.72599999999999998</v>
      </c>
      <c r="BB161" s="11">
        <v>1.7750611249999999</v>
      </c>
      <c r="BC161" s="11">
        <v>0.96511403399999995</v>
      </c>
      <c r="BD161" s="11">
        <v>5.2347188259999999</v>
      </c>
      <c r="BE161" s="11">
        <v>2.505078691</v>
      </c>
      <c r="BF161" s="11">
        <v>1.626672127</v>
      </c>
      <c r="BG161" s="11">
        <v>1.7750611249999999</v>
      </c>
      <c r="BH161" s="11" t="s">
        <v>97</v>
      </c>
      <c r="BI161" s="11">
        <v>2.505078691</v>
      </c>
      <c r="BJ161" s="11" t="s">
        <v>98</v>
      </c>
      <c r="BK161" s="11">
        <v>1.626672127</v>
      </c>
      <c r="BL161" s="11" t="s">
        <v>109</v>
      </c>
    </row>
    <row r="162" spans="1:65" x14ac:dyDescent="0.25">
      <c r="A162" s="11">
        <v>2021</v>
      </c>
      <c r="B162" s="11" t="s">
        <v>1364</v>
      </c>
      <c r="C162" s="11" t="s">
        <v>1365</v>
      </c>
      <c r="D162" s="11" t="s">
        <v>862</v>
      </c>
      <c r="E162" s="11" t="s">
        <v>864</v>
      </c>
      <c r="F162" s="11">
        <v>21.438638999999998</v>
      </c>
      <c r="G162" s="11">
        <v>-157.75847200000001</v>
      </c>
      <c r="H162" s="12">
        <v>110041973460</v>
      </c>
      <c r="I162" s="11">
        <v>4952</v>
      </c>
      <c r="J162" s="11" t="s">
        <v>308</v>
      </c>
      <c r="K162" s="11">
        <v>339999</v>
      </c>
      <c r="L162" s="11" t="s">
        <v>309</v>
      </c>
      <c r="M162" s="11" t="s">
        <v>275</v>
      </c>
      <c r="N162" s="11" t="s">
        <v>276</v>
      </c>
      <c r="O162" s="11" t="s">
        <v>1716</v>
      </c>
      <c r="P162" s="11" t="s">
        <v>1718</v>
      </c>
      <c r="Q162" s="11">
        <v>365</v>
      </c>
      <c r="R162" s="11">
        <v>1.747629125</v>
      </c>
      <c r="S162" s="11">
        <f t="shared" si="29"/>
        <v>4.7880250000000004E-3</v>
      </c>
      <c r="T162" s="11">
        <f t="shared" si="30"/>
        <v>8.3220434523809519E-2</v>
      </c>
      <c r="U162" s="11" t="s">
        <v>1366</v>
      </c>
      <c r="V162" s="11" t="s">
        <v>1367</v>
      </c>
      <c r="W162" s="13" t="s">
        <v>867</v>
      </c>
      <c r="AA162" s="11">
        <v>2023</v>
      </c>
      <c r="AB162" s="13" t="s">
        <v>868</v>
      </c>
      <c r="AC162" s="11" t="s">
        <v>869</v>
      </c>
      <c r="AD162" s="11">
        <v>2</v>
      </c>
      <c r="AE162" s="11">
        <v>1.1200000000000001</v>
      </c>
      <c r="AF162" s="11">
        <v>2.4126249999999998</v>
      </c>
      <c r="AG162" s="11" t="s">
        <v>79</v>
      </c>
      <c r="AH162" s="11">
        <v>1.1200000000000001</v>
      </c>
      <c r="AI162" s="11">
        <v>1.7328976</v>
      </c>
      <c r="AJ162" s="11" t="s">
        <v>80</v>
      </c>
      <c r="AK162" s="11" t="s">
        <v>80</v>
      </c>
      <c r="AL162" s="11" t="s">
        <v>80</v>
      </c>
      <c r="AM162" s="11" t="s">
        <v>80</v>
      </c>
      <c r="AN162" s="11" t="s">
        <v>80</v>
      </c>
      <c r="AO162" s="11" t="s">
        <v>80</v>
      </c>
      <c r="AP162" s="11" t="s">
        <v>80</v>
      </c>
      <c r="AQ162" s="11" t="s">
        <v>80</v>
      </c>
      <c r="AR162" s="11" t="s">
        <v>80</v>
      </c>
      <c r="AS162" s="11" t="s">
        <v>80</v>
      </c>
      <c r="AT162" s="11" t="s">
        <v>80</v>
      </c>
      <c r="AU162" s="11" t="s">
        <v>80</v>
      </c>
      <c r="AV162" s="11" t="s">
        <v>80</v>
      </c>
      <c r="AW162" s="11" t="s">
        <v>80</v>
      </c>
      <c r="AX162" s="11" t="s">
        <v>80</v>
      </c>
      <c r="AY162" s="11" t="s">
        <v>80</v>
      </c>
      <c r="AZ162" s="11" t="s">
        <v>80</v>
      </c>
      <c r="BA162" s="11" t="s">
        <v>80</v>
      </c>
      <c r="BB162" s="11" t="s">
        <v>80</v>
      </c>
      <c r="BC162" s="11" t="s">
        <v>80</v>
      </c>
      <c r="BD162" s="11" t="s">
        <v>80</v>
      </c>
      <c r="BE162" s="11" t="s">
        <v>80</v>
      </c>
      <c r="BF162" s="11">
        <f t="shared" ref="BF162" si="47">$AI162/0.409</f>
        <v>4.2369134474327632</v>
      </c>
      <c r="BG162" s="11">
        <f t="shared" ref="BG162" si="48">$BF162</f>
        <v>4.2369134474327632</v>
      </c>
      <c r="BH162" s="11" t="s">
        <v>344</v>
      </c>
      <c r="BI162" s="11">
        <f t="shared" ref="BI162" si="49">$BF162</f>
        <v>4.2369134474327632</v>
      </c>
      <c r="BJ162" s="11" t="s">
        <v>344</v>
      </c>
      <c r="BK162" s="11">
        <f t="shared" ref="BK162" si="50">$BF162</f>
        <v>4.2369134474327632</v>
      </c>
      <c r="BL162" s="11" t="s">
        <v>344</v>
      </c>
      <c r="BM162" s="11" t="s">
        <v>632</v>
      </c>
    </row>
    <row r="163" spans="1:65" x14ac:dyDescent="0.25">
      <c r="A163" s="11">
        <v>2021</v>
      </c>
      <c r="B163" s="11" t="s">
        <v>1368</v>
      </c>
      <c r="C163" s="11" t="s">
        <v>1369</v>
      </c>
      <c r="D163" s="11" t="s">
        <v>1370</v>
      </c>
      <c r="E163" s="11" t="s">
        <v>217</v>
      </c>
      <c r="F163" s="11">
        <v>29.378699999999998</v>
      </c>
      <c r="G163" s="11">
        <v>-98.551670000000001</v>
      </c>
      <c r="H163" s="12">
        <v>110042004915</v>
      </c>
      <c r="I163" s="11">
        <v>9711</v>
      </c>
      <c r="J163" s="11" t="s">
        <v>1371</v>
      </c>
      <c r="K163" s="11">
        <v>928110</v>
      </c>
      <c r="L163" s="11" t="s">
        <v>1372</v>
      </c>
      <c r="M163" s="11" t="s">
        <v>812</v>
      </c>
      <c r="N163" s="11" t="s">
        <v>813</v>
      </c>
      <c r="O163" s="11" t="s">
        <v>723</v>
      </c>
      <c r="P163" s="11" t="s">
        <v>1373</v>
      </c>
      <c r="Q163" s="11">
        <v>250</v>
      </c>
      <c r="R163" s="11">
        <v>3.6077092999999998E-2</v>
      </c>
      <c r="S163" s="11">
        <f t="shared" si="29"/>
        <v>1.4430837199999998E-4</v>
      </c>
      <c r="T163" s="11">
        <f t="shared" si="30"/>
        <v>1.7179568095238094E-3</v>
      </c>
      <c r="U163" s="11" t="s">
        <v>1374</v>
      </c>
      <c r="V163" s="11" t="s">
        <v>1375</v>
      </c>
      <c r="W163" s="13" t="s">
        <v>1376</v>
      </c>
      <c r="AA163" s="11">
        <v>2023</v>
      </c>
      <c r="AB163" s="13" t="s">
        <v>1377</v>
      </c>
      <c r="AC163" s="11" t="s">
        <v>1378</v>
      </c>
      <c r="AD163" s="11">
        <v>1</v>
      </c>
      <c r="AE163" s="11">
        <v>1</v>
      </c>
      <c r="AF163" s="11">
        <v>0.10398325</v>
      </c>
      <c r="AG163" s="11" t="s">
        <v>79</v>
      </c>
      <c r="AH163" s="11">
        <v>1</v>
      </c>
      <c r="AI163" s="11">
        <v>1.5472300000000001</v>
      </c>
      <c r="AJ163" s="11">
        <v>10836388</v>
      </c>
      <c r="AK163" s="11" t="s">
        <v>1379</v>
      </c>
      <c r="AL163" s="11">
        <v>4</v>
      </c>
      <c r="AM163" s="11">
        <v>43.598999999999997</v>
      </c>
      <c r="AN163" s="11">
        <v>19.158999999999999</v>
      </c>
      <c r="AO163" s="11">
        <v>38.326999999999998</v>
      </c>
      <c r="AP163" s="11">
        <v>29.638000000000002</v>
      </c>
      <c r="AQ163" s="11">
        <v>21.157</v>
      </c>
      <c r="AR163" s="11">
        <v>64.073999999999998</v>
      </c>
      <c r="AS163" s="11">
        <v>143.417</v>
      </c>
      <c r="AT163" s="11">
        <v>20.587</v>
      </c>
      <c r="AU163" s="11">
        <v>11.973000000000001</v>
      </c>
      <c r="AV163" s="11">
        <v>13.435</v>
      </c>
      <c r="AW163" s="11">
        <v>86.275999999999996</v>
      </c>
      <c r="AX163" s="11">
        <v>22.736999999999998</v>
      </c>
      <c r="AY163" s="11">
        <v>45.75</v>
      </c>
      <c r="AZ163" s="11" t="s">
        <v>45</v>
      </c>
      <c r="BA163" s="11">
        <v>11.973000000000001</v>
      </c>
      <c r="BB163" s="11">
        <v>29.27383863</v>
      </c>
      <c r="BC163" s="11">
        <v>17.566804529999999</v>
      </c>
      <c r="BD163" s="11">
        <v>106.59902200000001</v>
      </c>
      <c r="BE163" s="11">
        <v>51.70054141</v>
      </c>
      <c r="BF163" s="11">
        <v>3.7829584349999998</v>
      </c>
      <c r="BG163" s="11">
        <v>29.27383863</v>
      </c>
      <c r="BH163" s="11" t="s">
        <v>97</v>
      </c>
      <c r="BI163" s="11">
        <v>51.70054141</v>
      </c>
      <c r="BJ163" s="11" t="s">
        <v>98</v>
      </c>
      <c r="BK163" s="11">
        <v>17.566804529999999</v>
      </c>
      <c r="BL163" s="11" t="s">
        <v>99</v>
      </c>
    </row>
    <row r="164" spans="1:65" x14ac:dyDescent="0.25">
      <c r="A164" s="11">
        <v>2021</v>
      </c>
      <c r="B164" s="11" t="s">
        <v>1380</v>
      </c>
      <c r="C164" s="11" t="s">
        <v>1381</v>
      </c>
      <c r="D164" s="11" t="s">
        <v>1201</v>
      </c>
      <c r="E164" s="11" t="s">
        <v>1202</v>
      </c>
      <c r="F164" s="11">
        <v>36.688809999999997</v>
      </c>
      <c r="G164" s="11">
        <v>-108.48036</v>
      </c>
      <c r="H164" s="12">
        <v>110042068473</v>
      </c>
      <c r="I164" s="11">
        <v>4911</v>
      </c>
      <c r="J164" s="11" t="s">
        <v>308</v>
      </c>
      <c r="K164" s="11">
        <v>339999</v>
      </c>
      <c r="L164" s="11" t="s">
        <v>309</v>
      </c>
      <c r="M164" s="11" t="s">
        <v>275</v>
      </c>
      <c r="N164" s="11" t="s">
        <v>276</v>
      </c>
      <c r="O164" s="11" t="s">
        <v>723</v>
      </c>
      <c r="P164" s="11" t="s">
        <v>1382</v>
      </c>
      <c r="Q164" s="11">
        <v>250</v>
      </c>
      <c r="R164" s="11">
        <v>1.6192230000000001</v>
      </c>
      <c r="S164" s="11">
        <f t="shared" si="29"/>
        <v>6.4768920000000006E-3</v>
      </c>
      <c r="T164" s="11">
        <f t="shared" si="30"/>
        <v>7.7105857142857143E-2</v>
      </c>
      <c r="U164" s="11" t="s">
        <v>1383</v>
      </c>
      <c r="V164" s="11" t="s">
        <v>1384</v>
      </c>
      <c r="W164" s="13" t="s">
        <v>1205</v>
      </c>
      <c r="AA164" s="11">
        <v>2023</v>
      </c>
      <c r="AB164" s="13" t="s">
        <v>1206</v>
      </c>
      <c r="AC164" s="11" t="s">
        <v>1385</v>
      </c>
      <c r="AD164" s="11" t="s">
        <v>80</v>
      </c>
      <c r="AE164" s="11">
        <v>1712</v>
      </c>
      <c r="AF164" s="11">
        <v>285.58958330000002</v>
      </c>
      <c r="AG164" s="11" t="s">
        <v>79</v>
      </c>
      <c r="AH164" s="11">
        <v>1712</v>
      </c>
      <c r="AI164" s="11">
        <v>2648.8577599999999</v>
      </c>
      <c r="AJ164" s="11" t="s">
        <v>80</v>
      </c>
      <c r="AK164" s="11" t="s">
        <v>80</v>
      </c>
      <c r="AL164" s="11" t="s">
        <v>80</v>
      </c>
      <c r="AM164" s="11" t="s">
        <v>80</v>
      </c>
      <c r="AN164" s="11" t="s">
        <v>80</v>
      </c>
      <c r="AO164" s="11" t="s">
        <v>80</v>
      </c>
      <c r="AP164" s="11" t="s">
        <v>80</v>
      </c>
      <c r="AQ164" s="11" t="s">
        <v>80</v>
      </c>
      <c r="AR164" s="11" t="s">
        <v>80</v>
      </c>
      <c r="AS164" s="11" t="s">
        <v>80</v>
      </c>
      <c r="AT164" s="11" t="s">
        <v>80</v>
      </c>
      <c r="AU164" s="11" t="s">
        <v>80</v>
      </c>
      <c r="AV164" s="11" t="s">
        <v>80</v>
      </c>
      <c r="AW164" s="11" t="s">
        <v>80</v>
      </c>
      <c r="AX164" s="11" t="s">
        <v>80</v>
      </c>
      <c r="AY164" s="11" t="s">
        <v>80</v>
      </c>
      <c r="AZ164" s="11" t="s">
        <v>80</v>
      </c>
      <c r="BA164" s="11" t="s">
        <v>80</v>
      </c>
      <c r="BB164" s="11" t="s">
        <v>80</v>
      </c>
      <c r="BC164" s="11" t="s">
        <v>80</v>
      </c>
      <c r="BD164" s="11" t="s">
        <v>80</v>
      </c>
      <c r="BE164" s="11" t="s">
        <v>80</v>
      </c>
      <c r="BF164" s="11">
        <f t="shared" ref="BF164" si="51">$AI164/0.409</f>
        <v>6476.4248410757946</v>
      </c>
      <c r="BG164" s="11">
        <f t="shared" ref="BG164" si="52">$BF164</f>
        <v>6476.4248410757946</v>
      </c>
      <c r="BH164" s="11" t="s">
        <v>344</v>
      </c>
      <c r="BI164" s="11">
        <f t="shared" ref="BI164" si="53">$BF164</f>
        <v>6476.4248410757946</v>
      </c>
      <c r="BJ164" s="11" t="s">
        <v>344</v>
      </c>
      <c r="BK164" s="11">
        <f t="shared" ref="BK164" si="54">$BF164</f>
        <v>6476.4248410757946</v>
      </c>
      <c r="BL164" s="11" t="s">
        <v>344</v>
      </c>
      <c r="BM164" s="11" t="s">
        <v>632</v>
      </c>
    </row>
    <row r="165" spans="1:65" x14ac:dyDescent="0.25">
      <c r="A165" s="11">
        <v>2019</v>
      </c>
      <c r="B165" s="11" t="s">
        <v>1386</v>
      </c>
      <c r="C165" s="11" t="s">
        <v>144</v>
      </c>
      <c r="D165" s="11" t="s">
        <v>145</v>
      </c>
      <c r="E165" s="11" t="s">
        <v>137</v>
      </c>
      <c r="F165" s="11">
        <v>38.122354000000001</v>
      </c>
      <c r="G165" s="11">
        <v>-85.587648000000002</v>
      </c>
      <c r="H165" s="12">
        <v>110043485421</v>
      </c>
      <c r="I165" s="11">
        <v>4952</v>
      </c>
      <c r="J165" s="11" t="s">
        <v>308</v>
      </c>
      <c r="K165" s="11">
        <v>339999</v>
      </c>
      <c r="L165" s="11" t="s">
        <v>309</v>
      </c>
      <c r="M165" s="11" t="s">
        <v>275</v>
      </c>
      <c r="N165" s="11" t="s">
        <v>276</v>
      </c>
      <c r="O165" s="11" t="s">
        <v>1716</v>
      </c>
      <c r="P165" s="11" t="s">
        <v>1717</v>
      </c>
      <c r="Q165" s="11">
        <v>365</v>
      </c>
      <c r="R165" s="11">
        <v>27.765198689999998</v>
      </c>
      <c r="S165" s="11">
        <f t="shared" si="29"/>
        <v>7.6069037506849305E-2</v>
      </c>
      <c r="T165" s="11">
        <f t="shared" si="30"/>
        <v>1.3221523185714286</v>
      </c>
      <c r="U165" s="11" t="s">
        <v>1387</v>
      </c>
      <c r="V165" s="11" t="s">
        <v>1388</v>
      </c>
      <c r="W165" s="11">
        <v>51401021002</v>
      </c>
      <c r="AA165" s="11">
        <v>2023</v>
      </c>
      <c r="AB165" s="13" t="s">
        <v>1389</v>
      </c>
      <c r="AC165" s="11" t="s">
        <v>1390</v>
      </c>
      <c r="AD165" s="11">
        <v>7.5</v>
      </c>
      <c r="AE165" s="11">
        <v>5.9560000000000004</v>
      </c>
      <c r="AF165" s="11">
        <v>4.7938333330000003</v>
      </c>
      <c r="AG165" s="11" t="s">
        <v>79</v>
      </c>
      <c r="AH165" s="11">
        <v>5.9560000000000004</v>
      </c>
      <c r="AI165" s="11">
        <v>9.2153018800000002</v>
      </c>
      <c r="AJ165" s="11">
        <v>10264224</v>
      </c>
      <c r="AK165" s="11" t="s">
        <v>169</v>
      </c>
      <c r="AL165" s="11">
        <v>2</v>
      </c>
      <c r="AM165" s="11">
        <v>18.841000000000001</v>
      </c>
      <c r="AN165" s="11">
        <v>56.179000000000002</v>
      </c>
      <c r="AO165" s="11">
        <v>98.709000000000003</v>
      </c>
      <c r="AP165" s="11">
        <v>50.076999999999998</v>
      </c>
      <c r="AQ165" s="11">
        <v>29.03</v>
      </c>
      <c r="AR165" s="11">
        <v>21.303999999999998</v>
      </c>
      <c r="AS165" s="11">
        <v>13.122999999999999</v>
      </c>
      <c r="AT165" s="11">
        <v>8.218</v>
      </c>
      <c r="AU165" s="11">
        <v>5.61</v>
      </c>
      <c r="AV165" s="11">
        <v>5.1349999999999998</v>
      </c>
      <c r="AW165" s="11">
        <v>5.468</v>
      </c>
      <c r="AX165" s="11">
        <v>7.3390000000000004</v>
      </c>
      <c r="AY165" s="11">
        <v>29</v>
      </c>
      <c r="AZ165" s="11" t="s">
        <v>46</v>
      </c>
      <c r="BA165" s="11">
        <v>5.1349999999999998</v>
      </c>
      <c r="BB165" s="11">
        <v>12.55501222</v>
      </c>
      <c r="BC165" s="11">
        <v>7.3128811110000003</v>
      </c>
      <c r="BD165" s="11">
        <v>46.066014670000001</v>
      </c>
      <c r="BE165" s="11">
        <v>21.431536690000001</v>
      </c>
      <c r="BF165" s="11">
        <v>22.531300439999999</v>
      </c>
      <c r="BG165" s="11">
        <v>22.531300439999999</v>
      </c>
      <c r="BH165" s="11" t="s">
        <v>109</v>
      </c>
      <c r="BI165" s="11">
        <v>22.531300439999999</v>
      </c>
      <c r="BJ165" s="11" t="s">
        <v>109</v>
      </c>
      <c r="BK165" s="11">
        <v>22.531300439999999</v>
      </c>
      <c r="BL165" s="11" t="s">
        <v>109</v>
      </c>
    </row>
    <row r="166" spans="1:65" x14ac:dyDescent="0.25">
      <c r="A166" s="11">
        <v>2019</v>
      </c>
      <c r="B166" s="11" t="s">
        <v>1391</v>
      </c>
      <c r="C166" s="11" t="s">
        <v>144</v>
      </c>
      <c r="D166" s="11" t="s">
        <v>145</v>
      </c>
      <c r="E166" s="11" t="s">
        <v>137</v>
      </c>
      <c r="F166" s="11">
        <v>38.236699999999999</v>
      </c>
      <c r="G166" s="11">
        <v>-85.466710000000006</v>
      </c>
      <c r="H166" s="12">
        <v>110043486457</v>
      </c>
      <c r="I166" s="11">
        <v>4952</v>
      </c>
      <c r="J166" s="11" t="s">
        <v>308</v>
      </c>
      <c r="K166" s="11">
        <v>339999</v>
      </c>
      <c r="L166" s="11" t="s">
        <v>309</v>
      </c>
      <c r="M166" s="11" t="s">
        <v>275</v>
      </c>
      <c r="N166" s="11" t="s">
        <v>276</v>
      </c>
      <c r="O166" s="11" t="s">
        <v>1716</v>
      </c>
      <c r="P166" s="11" t="s">
        <v>1717</v>
      </c>
      <c r="Q166" s="11">
        <v>365</v>
      </c>
      <c r="R166" s="11">
        <v>15.645770629999999</v>
      </c>
      <c r="S166" s="11">
        <f t="shared" si="29"/>
        <v>4.2865125013698629E-2</v>
      </c>
      <c r="T166" s="11">
        <f t="shared" si="30"/>
        <v>0.74503669666666661</v>
      </c>
      <c r="U166" s="11" t="s">
        <v>1392</v>
      </c>
      <c r="V166" s="11" t="s">
        <v>1393</v>
      </c>
      <c r="W166" s="11">
        <v>51401020804</v>
      </c>
      <c r="AA166" s="11">
        <v>2023</v>
      </c>
      <c r="AB166" s="13" t="s">
        <v>1394</v>
      </c>
      <c r="AC166" s="11" t="s">
        <v>1395</v>
      </c>
      <c r="AD166" s="11">
        <v>6.5</v>
      </c>
      <c r="AE166" s="11">
        <v>3.8163999999999998</v>
      </c>
      <c r="AF166" s="11">
        <v>3.7645</v>
      </c>
      <c r="AG166" s="11" t="s">
        <v>79</v>
      </c>
      <c r="AH166" s="11">
        <v>3.8163999999999998</v>
      </c>
      <c r="AI166" s="11">
        <v>5.9048485719999997</v>
      </c>
      <c r="AJ166" s="11">
        <v>10263962</v>
      </c>
      <c r="AK166" s="11" t="s">
        <v>1396</v>
      </c>
      <c r="AL166" s="11">
        <v>3</v>
      </c>
      <c r="AM166" s="11">
        <v>148.447</v>
      </c>
      <c r="AN166" s="11">
        <v>220.953</v>
      </c>
      <c r="AO166" s="11">
        <v>321.17200000000003</v>
      </c>
      <c r="AP166" s="11">
        <v>276.25</v>
      </c>
      <c r="AQ166" s="11">
        <v>213.83600000000001</v>
      </c>
      <c r="AR166" s="11">
        <v>179.57</v>
      </c>
      <c r="AS166" s="11">
        <v>86.78</v>
      </c>
      <c r="AT166" s="11">
        <v>49.505000000000003</v>
      </c>
      <c r="AU166" s="11">
        <v>32.195999999999998</v>
      </c>
      <c r="AV166" s="11">
        <v>18.701000000000001</v>
      </c>
      <c r="AW166" s="11">
        <v>19.097000000000001</v>
      </c>
      <c r="AX166" s="11">
        <v>64.311999999999998</v>
      </c>
      <c r="AY166" s="11">
        <v>157.87299999999999</v>
      </c>
      <c r="AZ166" s="11" t="s">
        <v>46</v>
      </c>
      <c r="BA166" s="11">
        <v>18.701000000000001</v>
      </c>
      <c r="BB166" s="11">
        <v>45.723716379999999</v>
      </c>
      <c r="BC166" s="11">
        <v>27.87221693</v>
      </c>
      <c r="BD166" s="11">
        <v>362.95110019999998</v>
      </c>
      <c r="BE166" s="11">
        <v>119.0803889</v>
      </c>
      <c r="BF166" s="11">
        <v>14.437282570000001</v>
      </c>
      <c r="BG166" s="11">
        <v>45.723716379999999</v>
      </c>
      <c r="BH166" s="11" t="s">
        <v>97</v>
      </c>
      <c r="BI166" s="11">
        <v>119.0803889</v>
      </c>
      <c r="BJ166" s="11" t="s">
        <v>98</v>
      </c>
      <c r="BK166" s="11">
        <v>27.87221693</v>
      </c>
      <c r="BL166" s="11" t="s">
        <v>99</v>
      </c>
    </row>
    <row r="167" spans="1:65" x14ac:dyDescent="0.25">
      <c r="A167" s="11">
        <v>2020</v>
      </c>
      <c r="B167" s="11" t="s">
        <v>1397</v>
      </c>
      <c r="C167" s="11" t="s">
        <v>668</v>
      </c>
      <c r="D167" s="11" t="s">
        <v>669</v>
      </c>
      <c r="E167" s="11" t="s">
        <v>137</v>
      </c>
      <c r="F167" s="11">
        <v>37.770769999999999</v>
      </c>
      <c r="G167" s="11">
        <v>-87.065669999999997</v>
      </c>
      <c r="H167" s="12">
        <v>110043734983</v>
      </c>
      <c r="I167" s="11">
        <v>4952</v>
      </c>
      <c r="J167" s="11" t="s">
        <v>308</v>
      </c>
      <c r="K167" s="11">
        <v>339999</v>
      </c>
      <c r="L167" s="11" t="s">
        <v>309</v>
      </c>
      <c r="M167" s="11" t="s">
        <v>275</v>
      </c>
      <c r="N167" s="11" t="s">
        <v>276</v>
      </c>
      <c r="O167" s="11" t="s">
        <v>1716</v>
      </c>
      <c r="P167" s="11" t="s">
        <v>1717</v>
      </c>
      <c r="Q167" s="11">
        <v>365</v>
      </c>
      <c r="R167" s="11">
        <v>29.9790925</v>
      </c>
      <c r="S167" s="11">
        <f t="shared" si="29"/>
        <v>8.2134499999999999E-2</v>
      </c>
      <c r="T167" s="11">
        <f t="shared" si="30"/>
        <v>1.4275758333333333</v>
      </c>
      <c r="U167" s="11" t="s">
        <v>1398</v>
      </c>
      <c r="V167" s="11" t="s">
        <v>675</v>
      </c>
      <c r="W167" s="11">
        <v>51402011201</v>
      </c>
      <c r="AA167" s="11">
        <v>2023</v>
      </c>
      <c r="AB167" s="13" t="s">
        <v>1345</v>
      </c>
      <c r="AC167" s="11" t="s">
        <v>149</v>
      </c>
      <c r="AD167" s="11">
        <v>6.8</v>
      </c>
      <c r="AE167" s="11">
        <v>4.1399999999999997</v>
      </c>
      <c r="AF167" s="11">
        <v>3.6258333330000001</v>
      </c>
      <c r="AG167" s="11" t="s">
        <v>79</v>
      </c>
      <c r="AH167" s="11">
        <v>4.1399999999999997</v>
      </c>
      <c r="AI167" s="11">
        <v>6.4055321999999997</v>
      </c>
      <c r="AJ167" s="11">
        <v>10110395</v>
      </c>
      <c r="AK167" s="11" t="s">
        <v>142</v>
      </c>
      <c r="AL167" s="11">
        <v>8</v>
      </c>
      <c r="AM167" s="11">
        <v>128641.981</v>
      </c>
      <c r="AN167" s="11">
        <v>169463.28700000001</v>
      </c>
      <c r="AO167" s="11">
        <v>206601.61799999999</v>
      </c>
      <c r="AP167" s="11">
        <v>238844.54</v>
      </c>
      <c r="AQ167" s="11">
        <v>204115.50099999999</v>
      </c>
      <c r="AR167" s="11">
        <v>160467.91399999999</v>
      </c>
      <c r="AS167" s="11">
        <v>105729.245</v>
      </c>
      <c r="AT167" s="11">
        <v>67337.239000000001</v>
      </c>
      <c r="AU167" s="11">
        <v>53462.673000000003</v>
      </c>
      <c r="AV167" s="11">
        <v>42884.970999999998</v>
      </c>
      <c r="AW167" s="11">
        <v>55835.383999999998</v>
      </c>
      <c r="AX167" s="11">
        <v>89313.08</v>
      </c>
      <c r="AY167" s="11">
        <v>153502.68299999999</v>
      </c>
      <c r="AZ167" s="11" t="s">
        <v>46</v>
      </c>
      <c r="BA167" s="11">
        <v>42884.970999999998</v>
      </c>
      <c r="BB167" s="11">
        <v>104853.2298</v>
      </c>
      <c r="BC167" s="11">
        <v>83926.536760000003</v>
      </c>
      <c r="BD167" s="11">
        <v>314528.07089999999</v>
      </c>
      <c r="BE167" s="11">
        <v>243042.78099999999</v>
      </c>
      <c r="BF167" s="11">
        <v>15.661447920000001</v>
      </c>
      <c r="BG167" s="11">
        <v>104853.2298</v>
      </c>
      <c r="BH167" s="11" t="s">
        <v>97</v>
      </c>
      <c r="BI167" s="11">
        <v>243042.78099999999</v>
      </c>
      <c r="BJ167" s="11" t="s">
        <v>98</v>
      </c>
      <c r="BK167" s="11">
        <v>83926.536760000003</v>
      </c>
      <c r="BL167" s="11" t="s">
        <v>99</v>
      </c>
    </row>
    <row r="168" spans="1:65" x14ac:dyDescent="0.25">
      <c r="A168" s="11">
        <v>2021</v>
      </c>
      <c r="B168" s="11" t="s">
        <v>1399</v>
      </c>
      <c r="C168" s="11" t="s">
        <v>1400</v>
      </c>
      <c r="D168" s="11" t="s">
        <v>347</v>
      </c>
      <c r="E168" s="11" t="s">
        <v>624</v>
      </c>
      <c r="F168" s="11">
        <v>36.035440000000001</v>
      </c>
      <c r="G168" s="11">
        <v>-114.99994</v>
      </c>
      <c r="H168" s="12">
        <v>110043808467</v>
      </c>
      <c r="I168" s="11">
        <v>1799</v>
      </c>
      <c r="J168" s="11" t="s">
        <v>1401</v>
      </c>
      <c r="K168" s="11">
        <v>238990</v>
      </c>
      <c r="L168" s="11" t="s">
        <v>1402</v>
      </c>
      <c r="M168" s="11" t="s">
        <v>1403</v>
      </c>
      <c r="N168" s="11" t="s">
        <v>1404</v>
      </c>
      <c r="O168" s="11" t="s">
        <v>1715</v>
      </c>
      <c r="P168" s="11" t="s">
        <v>1405</v>
      </c>
      <c r="Q168" s="11">
        <v>250</v>
      </c>
      <c r="R168" s="11">
        <v>0.63700111699999995</v>
      </c>
      <c r="S168" s="11">
        <f t="shared" si="29"/>
        <v>2.5480044679999998E-3</v>
      </c>
      <c r="T168" s="11">
        <f t="shared" si="30"/>
        <v>3.033338652380952E-2</v>
      </c>
      <c r="U168" s="11" t="s">
        <v>1406</v>
      </c>
      <c r="V168" s="11" t="s">
        <v>1407</v>
      </c>
      <c r="W168" s="13" t="s">
        <v>850</v>
      </c>
      <c r="AA168" s="11">
        <v>2023</v>
      </c>
      <c r="AB168" s="13" t="s">
        <v>858</v>
      </c>
      <c r="AC168" s="11" t="s">
        <v>1408</v>
      </c>
      <c r="AD168" s="11">
        <v>2000</v>
      </c>
      <c r="AE168" s="11">
        <v>2000</v>
      </c>
      <c r="AF168" s="11">
        <v>1.6575</v>
      </c>
      <c r="AG168" s="11" t="s">
        <v>79</v>
      </c>
      <c r="AH168" s="11">
        <v>2000</v>
      </c>
      <c r="AI168" s="11">
        <v>3094.46</v>
      </c>
      <c r="AJ168" s="11" t="s">
        <v>80</v>
      </c>
      <c r="AK168" s="11" t="s">
        <v>80</v>
      </c>
      <c r="AL168" s="11" t="s">
        <v>80</v>
      </c>
      <c r="AM168" s="11" t="s">
        <v>80</v>
      </c>
      <c r="AN168" s="11" t="s">
        <v>80</v>
      </c>
      <c r="AO168" s="11" t="s">
        <v>80</v>
      </c>
      <c r="AP168" s="11" t="s">
        <v>80</v>
      </c>
      <c r="AQ168" s="11" t="s">
        <v>80</v>
      </c>
      <c r="AR168" s="11" t="s">
        <v>80</v>
      </c>
      <c r="AS168" s="11" t="s">
        <v>80</v>
      </c>
      <c r="AT168" s="11" t="s">
        <v>80</v>
      </c>
      <c r="AU168" s="11" t="s">
        <v>80</v>
      </c>
      <c r="AV168" s="11" t="s">
        <v>80</v>
      </c>
      <c r="AW168" s="11" t="s">
        <v>80</v>
      </c>
      <c r="AX168" s="11" t="s">
        <v>80</v>
      </c>
      <c r="AY168" s="11" t="s">
        <v>80</v>
      </c>
      <c r="AZ168" s="11" t="s">
        <v>80</v>
      </c>
      <c r="BA168" s="11" t="s">
        <v>80</v>
      </c>
      <c r="BB168" s="11" t="s">
        <v>80</v>
      </c>
      <c r="BC168" s="11" t="s">
        <v>80</v>
      </c>
      <c r="BD168" s="11" t="s">
        <v>80</v>
      </c>
      <c r="BE168" s="11" t="s">
        <v>80</v>
      </c>
      <c r="BF168" s="11">
        <f t="shared" ref="BF168" si="55">$AI168/0.409</f>
        <v>7565.9168704156482</v>
      </c>
      <c r="BG168" s="11">
        <f t="shared" ref="BG168" si="56">$BF168</f>
        <v>7565.9168704156482</v>
      </c>
      <c r="BH168" s="11" t="s">
        <v>344</v>
      </c>
      <c r="BI168" s="11">
        <f t="shared" ref="BI168" si="57">$BF168</f>
        <v>7565.9168704156482</v>
      </c>
      <c r="BJ168" s="11" t="s">
        <v>344</v>
      </c>
      <c r="BK168" s="11">
        <f t="shared" ref="BK168" si="58">$BF168</f>
        <v>7565.9168704156482</v>
      </c>
      <c r="BL168" s="11" t="s">
        <v>344</v>
      </c>
      <c r="BM168" s="11" t="s">
        <v>632</v>
      </c>
    </row>
    <row r="169" spans="1:65" x14ac:dyDescent="0.25">
      <c r="A169" s="11">
        <v>2023</v>
      </c>
      <c r="B169" s="11" t="s">
        <v>1409</v>
      </c>
      <c r="C169" s="11" t="s">
        <v>1410</v>
      </c>
      <c r="D169" s="11" t="s">
        <v>1411</v>
      </c>
      <c r="E169" s="11" t="s">
        <v>162</v>
      </c>
      <c r="F169" s="11">
        <v>38.2774</v>
      </c>
      <c r="G169" s="11">
        <v>-89.666899999999998</v>
      </c>
      <c r="H169" s="12">
        <v>110044852068</v>
      </c>
      <c r="I169" s="11">
        <v>4911</v>
      </c>
      <c r="J169" s="11" t="s">
        <v>308</v>
      </c>
      <c r="K169" s="11">
        <v>339999</v>
      </c>
      <c r="L169" s="11" t="s">
        <v>309</v>
      </c>
      <c r="M169" s="11" t="s">
        <v>275</v>
      </c>
      <c r="N169" s="11" t="s">
        <v>276</v>
      </c>
      <c r="O169" s="11" t="s">
        <v>723</v>
      </c>
      <c r="P169" s="11" t="s">
        <v>1412</v>
      </c>
      <c r="Q169" s="11">
        <v>250</v>
      </c>
      <c r="R169" s="11">
        <v>2.4298261700000001</v>
      </c>
      <c r="S169" s="11">
        <f t="shared" si="29"/>
        <v>9.7193046800000005E-3</v>
      </c>
      <c r="T169" s="11">
        <f t="shared" si="30"/>
        <v>0.11570600809523809</v>
      </c>
      <c r="U169" s="11" t="s">
        <v>1413</v>
      </c>
      <c r="V169" s="11" t="s">
        <v>1414</v>
      </c>
      <c r="W169" s="11">
        <v>71402040302</v>
      </c>
      <c r="AA169" s="11">
        <v>2023</v>
      </c>
      <c r="AB169" s="13" t="s">
        <v>1415</v>
      </c>
      <c r="AC169" s="11" t="s">
        <v>1416</v>
      </c>
      <c r="AD169" s="11" t="s">
        <v>80</v>
      </c>
      <c r="AE169" s="11" t="s">
        <v>80</v>
      </c>
      <c r="AF169" s="11">
        <v>0.30017166699999998</v>
      </c>
      <c r="AG169" s="11" t="s">
        <v>79</v>
      </c>
      <c r="AH169" s="11">
        <v>0.30017166699999998</v>
      </c>
      <c r="AI169" s="11">
        <v>0.46443460800000003</v>
      </c>
      <c r="AJ169" s="11">
        <v>937140141</v>
      </c>
      <c r="AK169" s="11" t="s">
        <v>80</v>
      </c>
      <c r="AL169" s="11">
        <v>2</v>
      </c>
      <c r="AM169" s="11">
        <v>2.1459999999999999</v>
      </c>
      <c r="AN169" s="11">
        <v>2.1379999999999999</v>
      </c>
      <c r="AO169" s="11">
        <v>3.62</v>
      </c>
      <c r="AP169" s="11">
        <v>41.817999999999998</v>
      </c>
      <c r="AQ169" s="11">
        <v>5.6020000000000003</v>
      </c>
      <c r="AR169" s="11">
        <v>2.0150000000000001</v>
      </c>
      <c r="AS169" s="11">
        <v>1.06</v>
      </c>
      <c r="AT169" s="11">
        <v>0.61</v>
      </c>
      <c r="AU169" s="11">
        <v>0.314</v>
      </c>
      <c r="AV169" s="11">
        <v>0.47499999999999998</v>
      </c>
      <c r="AW169" s="11">
        <v>0.53200000000000003</v>
      </c>
      <c r="AX169" s="11">
        <v>3.7050000000000001</v>
      </c>
      <c r="AY169" s="11">
        <v>2.177</v>
      </c>
      <c r="AZ169" s="11" t="s">
        <v>45</v>
      </c>
      <c r="BA169" s="11">
        <v>0.314</v>
      </c>
      <c r="BB169" s="11">
        <v>0.76772616100000002</v>
      </c>
      <c r="BC169" s="11">
        <v>0.40528321099999998</v>
      </c>
      <c r="BD169" s="11">
        <v>5.2469437650000001</v>
      </c>
      <c r="BE169" s="11">
        <v>1.5534450500000001</v>
      </c>
      <c r="BF169" s="11">
        <v>1.135536938</v>
      </c>
      <c r="BG169" s="11">
        <v>1.135536938</v>
      </c>
      <c r="BH169" s="11" t="s">
        <v>109</v>
      </c>
      <c r="BI169" s="11">
        <v>1.5534450500000001</v>
      </c>
      <c r="BJ169" s="11" t="s">
        <v>98</v>
      </c>
      <c r="BK169" s="11">
        <v>1.135536938</v>
      </c>
      <c r="BL169" s="11" t="s">
        <v>109</v>
      </c>
    </row>
    <row r="170" spans="1:65" x14ac:dyDescent="0.25">
      <c r="A170" s="11">
        <v>2020</v>
      </c>
      <c r="B170" s="11" t="s">
        <v>1417</v>
      </c>
      <c r="C170" s="11" t="s">
        <v>1418</v>
      </c>
      <c r="D170" s="11" t="s">
        <v>1419</v>
      </c>
      <c r="E170" s="11" t="s">
        <v>137</v>
      </c>
      <c r="F170" s="11">
        <v>38.151904999999999</v>
      </c>
      <c r="G170" s="11">
        <v>-83.513848999999993</v>
      </c>
      <c r="H170" s="12">
        <v>110045085457</v>
      </c>
      <c r="I170" s="11">
        <v>4952</v>
      </c>
      <c r="J170" s="11" t="s">
        <v>308</v>
      </c>
      <c r="K170" s="11">
        <v>339999</v>
      </c>
      <c r="L170" s="11" t="s">
        <v>309</v>
      </c>
      <c r="M170" s="11" t="s">
        <v>275</v>
      </c>
      <c r="N170" s="11" t="s">
        <v>276</v>
      </c>
      <c r="O170" s="11" t="s">
        <v>1716</v>
      </c>
      <c r="P170" s="11" t="s">
        <v>1717</v>
      </c>
      <c r="Q170" s="11">
        <v>365</v>
      </c>
      <c r="R170" s="11">
        <v>2.6352589380000002</v>
      </c>
      <c r="S170" s="11">
        <f t="shared" si="29"/>
        <v>7.2198875013698635E-3</v>
      </c>
      <c r="T170" s="11">
        <f t="shared" si="30"/>
        <v>0.12548852085714288</v>
      </c>
      <c r="U170" s="11" t="s">
        <v>1420</v>
      </c>
      <c r="V170" s="11" t="s">
        <v>1421</v>
      </c>
      <c r="W170" s="11">
        <v>51001010603</v>
      </c>
      <c r="AA170" s="11">
        <v>2023</v>
      </c>
      <c r="AB170" s="13" t="s">
        <v>1422</v>
      </c>
      <c r="AC170" s="11" t="s">
        <v>1188</v>
      </c>
      <c r="AD170" s="11">
        <v>5</v>
      </c>
      <c r="AE170" s="11">
        <v>2.91</v>
      </c>
      <c r="AF170" s="11">
        <v>2.6194999999999999</v>
      </c>
      <c r="AG170" s="11" t="s">
        <v>79</v>
      </c>
      <c r="AH170" s="11">
        <v>2.91</v>
      </c>
      <c r="AI170" s="11">
        <v>4.5024392999999998</v>
      </c>
      <c r="AJ170" s="11">
        <v>2091875</v>
      </c>
      <c r="AK170" s="11" t="s">
        <v>1189</v>
      </c>
      <c r="AL170" s="11">
        <v>5</v>
      </c>
      <c r="AM170" s="11">
        <v>1093.1089999999999</v>
      </c>
      <c r="AN170" s="11">
        <v>1673.451</v>
      </c>
      <c r="AO170" s="11">
        <v>1955.1559999999999</v>
      </c>
      <c r="AP170" s="11">
        <v>2102.348</v>
      </c>
      <c r="AQ170" s="11">
        <v>1716.0229999999999</v>
      </c>
      <c r="AR170" s="11">
        <v>1282.5329999999999</v>
      </c>
      <c r="AS170" s="11">
        <v>780.36300000000006</v>
      </c>
      <c r="AT170" s="11">
        <v>407.73</v>
      </c>
      <c r="AU170" s="11">
        <v>321.26799999999997</v>
      </c>
      <c r="AV170" s="11">
        <v>401.66800000000001</v>
      </c>
      <c r="AW170" s="11">
        <v>513.16300000000001</v>
      </c>
      <c r="AX170" s="11">
        <v>805.04</v>
      </c>
      <c r="AY170" s="11">
        <v>1486.229</v>
      </c>
      <c r="AZ170" s="11" t="s">
        <v>45</v>
      </c>
      <c r="BA170" s="11">
        <v>321.26799999999997</v>
      </c>
      <c r="BB170" s="11">
        <v>785.49633249999999</v>
      </c>
      <c r="BC170" s="11">
        <v>529.23218269999995</v>
      </c>
      <c r="BD170" s="11">
        <v>2672.6381419999998</v>
      </c>
      <c r="BE170" s="11">
        <v>1554.8655229999999</v>
      </c>
      <c r="BF170" s="11">
        <v>11.008409049999999</v>
      </c>
      <c r="BG170" s="11">
        <v>785.49633249999999</v>
      </c>
      <c r="BH170" s="11" t="s">
        <v>97</v>
      </c>
      <c r="BI170" s="11">
        <v>1554.8655229999999</v>
      </c>
      <c r="BJ170" s="11" t="s">
        <v>98</v>
      </c>
      <c r="BK170" s="11">
        <v>529.23218269999995</v>
      </c>
      <c r="BL170" s="11" t="s">
        <v>99</v>
      </c>
    </row>
    <row r="171" spans="1:65" x14ac:dyDescent="0.25">
      <c r="A171" s="11">
        <v>2021</v>
      </c>
      <c r="B171" s="11" t="s">
        <v>1423</v>
      </c>
      <c r="C171" s="11" t="s">
        <v>1424</v>
      </c>
      <c r="D171" s="11" t="s">
        <v>1425</v>
      </c>
      <c r="E171" s="11" t="s">
        <v>137</v>
      </c>
      <c r="F171" s="11">
        <v>38.631208000000001</v>
      </c>
      <c r="G171" s="11">
        <v>-84.618809999999996</v>
      </c>
      <c r="H171" s="12">
        <v>110045091379</v>
      </c>
      <c r="I171" s="11">
        <v>4952</v>
      </c>
      <c r="J171" s="11" t="s">
        <v>308</v>
      </c>
      <c r="K171" s="11">
        <v>339999</v>
      </c>
      <c r="L171" s="11" t="s">
        <v>309</v>
      </c>
      <c r="M171" s="11" t="s">
        <v>275</v>
      </c>
      <c r="N171" s="11" t="s">
        <v>276</v>
      </c>
      <c r="O171" s="11" t="s">
        <v>1716</v>
      </c>
      <c r="P171" s="11" t="s">
        <v>1717</v>
      </c>
      <c r="Q171" s="11">
        <v>365</v>
      </c>
      <c r="R171" s="11">
        <v>4.5452172500000003</v>
      </c>
      <c r="S171" s="11">
        <f t="shared" si="29"/>
        <v>1.2452650000000001E-2</v>
      </c>
      <c r="T171" s="11">
        <f t="shared" si="30"/>
        <v>0.21643891666666668</v>
      </c>
      <c r="U171" s="11" t="s">
        <v>1426</v>
      </c>
      <c r="V171" s="11" t="s">
        <v>1427</v>
      </c>
      <c r="W171" s="11">
        <v>51002051308</v>
      </c>
      <c r="AA171" s="11">
        <v>2023</v>
      </c>
      <c r="AB171" s="13" t="s">
        <v>1428</v>
      </c>
      <c r="AC171" s="11" t="s">
        <v>1429</v>
      </c>
      <c r="AD171" s="11">
        <v>2</v>
      </c>
      <c r="AE171" s="11">
        <v>0.6</v>
      </c>
      <c r="AF171" s="11">
        <v>0.669083333</v>
      </c>
      <c r="AG171" s="11" t="s">
        <v>79</v>
      </c>
      <c r="AH171" s="11">
        <v>0.6</v>
      </c>
      <c r="AI171" s="11">
        <v>0.928338</v>
      </c>
      <c r="AJ171" s="11">
        <v>1823860</v>
      </c>
      <c r="AK171" s="11" t="s">
        <v>80</v>
      </c>
      <c r="AL171" s="11">
        <v>2</v>
      </c>
      <c r="AM171" s="11">
        <v>12.627000000000001</v>
      </c>
      <c r="AN171" s="11">
        <v>36.639000000000003</v>
      </c>
      <c r="AO171" s="11">
        <v>68.507999999999996</v>
      </c>
      <c r="AP171" s="11">
        <v>33.207000000000001</v>
      </c>
      <c r="AQ171" s="11">
        <v>20.175000000000001</v>
      </c>
      <c r="AR171" s="11">
        <v>15.409000000000001</v>
      </c>
      <c r="AS171" s="11">
        <v>9.6660000000000004</v>
      </c>
      <c r="AT171" s="11">
        <v>6.0540000000000003</v>
      </c>
      <c r="AU171" s="11">
        <v>4.4530000000000003</v>
      </c>
      <c r="AV171" s="11">
        <v>3.89</v>
      </c>
      <c r="AW171" s="11">
        <v>4.2080000000000002</v>
      </c>
      <c r="AX171" s="11">
        <v>5.4660000000000002</v>
      </c>
      <c r="AY171" s="11">
        <v>18.332000000000001</v>
      </c>
      <c r="AZ171" s="11" t="s">
        <v>46</v>
      </c>
      <c r="BA171" s="11">
        <v>3.89</v>
      </c>
      <c r="BB171" s="11">
        <v>9.5110024450000008</v>
      </c>
      <c r="BC171" s="11">
        <v>5.4859629290000003</v>
      </c>
      <c r="BD171" s="11">
        <v>30.872860639999999</v>
      </c>
      <c r="BE171" s="11">
        <v>15.133342239999999</v>
      </c>
      <c r="BF171" s="11">
        <v>2.2697750609999998</v>
      </c>
      <c r="BG171" s="11">
        <v>9.5110024450000008</v>
      </c>
      <c r="BH171" s="11" t="s">
        <v>97</v>
      </c>
      <c r="BI171" s="11">
        <v>15.133342239999999</v>
      </c>
      <c r="BJ171" s="11" t="s">
        <v>98</v>
      </c>
      <c r="BK171" s="11">
        <v>5.4859629290000003</v>
      </c>
      <c r="BL171" s="11" t="s">
        <v>99</v>
      </c>
    </row>
    <row r="172" spans="1:65" x14ac:dyDescent="0.25">
      <c r="A172" s="11">
        <v>2020</v>
      </c>
      <c r="B172" s="11" t="s">
        <v>1430</v>
      </c>
      <c r="C172" s="11" t="s">
        <v>1431</v>
      </c>
      <c r="D172" s="11" t="s">
        <v>1330</v>
      </c>
      <c r="E172" s="11" t="s">
        <v>190</v>
      </c>
      <c r="F172" s="11">
        <v>37.188566000000002</v>
      </c>
      <c r="G172" s="11">
        <v>-93.325920999999994</v>
      </c>
      <c r="H172" s="12">
        <v>110045547547</v>
      </c>
      <c r="I172" s="11">
        <v>2833</v>
      </c>
      <c r="J172" s="11" t="s">
        <v>86</v>
      </c>
      <c r="K172" s="11">
        <v>323120</v>
      </c>
      <c r="L172" s="11" t="s">
        <v>87</v>
      </c>
      <c r="M172" s="11" t="s">
        <v>88</v>
      </c>
      <c r="N172" s="11" t="s">
        <v>89</v>
      </c>
      <c r="O172" s="11" t="s">
        <v>72</v>
      </c>
      <c r="P172" s="11" t="s">
        <v>1432</v>
      </c>
      <c r="Q172" s="11">
        <v>350</v>
      </c>
      <c r="R172" s="11">
        <v>0.25477844300000002</v>
      </c>
      <c r="S172" s="11">
        <f t="shared" si="29"/>
        <v>7.2793840857142867E-4</v>
      </c>
      <c r="T172" s="11">
        <f t="shared" si="30"/>
        <v>1.213230680952381E-2</v>
      </c>
      <c r="U172" s="11" t="s">
        <v>1433</v>
      </c>
      <c r="V172" s="11" t="s">
        <v>1434</v>
      </c>
      <c r="W172" s="13" t="s">
        <v>1136</v>
      </c>
      <c r="AA172" s="11">
        <v>2023</v>
      </c>
      <c r="AB172" s="13" t="s">
        <v>1137</v>
      </c>
      <c r="AC172" s="11" t="s">
        <v>1435</v>
      </c>
      <c r="AD172" s="11">
        <v>0.04</v>
      </c>
      <c r="AE172" s="11">
        <v>0</v>
      </c>
      <c r="AF172" s="11" t="s">
        <v>80</v>
      </c>
      <c r="AG172" s="11" t="s">
        <v>79</v>
      </c>
      <c r="AH172" s="11">
        <v>0</v>
      </c>
      <c r="AI172" s="11">
        <v>0</v>
      </c>
      <c r="AJ172" s="11">
        <v>7607113</v>
      </c>
      <c r="AK172" s="11" t="s">
        <v>1436</v>
      </c>
      <c r="AL172" s="11">
        <v>1</v>
      </c>
      <c r="AM172" s="11">
        <v>6.5250000000000004</v>
      </c>
      <c r="AN172" s="11">
        <v>5.2430000000000003</v>
      </c>
      <c r="AO172" s="11">
        <v>18.690999999999999</v>
      </c>
      <c r="AP172" s="11">
        <v>12.465999999999999</v>
      </c>
      <c r="AQ172" s="11">
        <v>15.141</v>
      </c>
      <c r="AR172" s="11">
        <v>8.9030000000000005</v>
      </c>
      <c r="AS172" s="11">
        <v>6.0279999999999996</v>
      </c>
      <c r="AT172" s="11">
        <v>2.0230000000000001</v>
      </c>
      <c r="AU172" s="11">
        <v>1.018</v>
      </c>
      <c r="AV172" s="11">
        <v>1.5609999999999999</v>
      </c>
      <c r="AW172" s="11">
        <v>1.978</v>
      </c>
      <c r="AX172" s="11">
        <v>10.029</v>
      </c>
      <c r="AY172" s="11">
        <v>22.309000000000001</v>
      </c>
      <c r="AZ172" s="11" t="s">
        <v>45</v>
      </c>
      <c r="BA172" s="11">
        <v>1.018</v>
      </c>
      <c r="BB172" s="11">
        <v>2.4889975550000001</v>
      </c>
      <c r="BC172" s="11">
        <v>1.3694858240000001</v>
      </c>
      <c r="BD172" s="11">
        <v>15.95354523</v>
      </c>
      <c r="BE172" s="11">
        <v>5.1478825700000002</v>
      </c>
      <c r="BF172" s="11">
        <v>0</v>
      </c>
      <c r="BG172" s="11">
        <v>2.4889975550000001</v>
      </c>
      <c r="BH172" s="11" t="s">
        <v>97</v>
      </c>
      <c r="BI172" s="11">
        <v>5.1478825700000002</v>
      </c>
      <c r="BJ172" s="11" t="s">
        <v>98</v>
      </c>
      <c r="BK172" s="11">
        <v>1.3694858240000001</v>
      </c>
      <c r="BL172" s="11" t="s">
        <v>99</v>
      </c>
    </row>
    <row r="173" spans="1:65" x14ac:dyDescent="0.25">
      <c r="A173" s="11">
        <v>2020</v>
      </c>
      <c r="B173" s="11" t="s">
        <v>1437</v>
      </c>
      <c r="C173" s="11" t="s">
        <v>235</v>
      </c>
      <c r="D173" s="11" t="s">
        <v>226</v>
      </c>
      <c r="E173" s="11" t="s">
        <v>217</v>
      </c>
      <c r="F173" s="11">
        <v>29.726493000000001</v>
      </c>
      <c r="G173" s="11">
        <v>-95.089771999999996</v>
      </c>
      <c r="H173" s="12">
        <v>110045651344</v>
      </c>
      <c r="I173" s="11">
        <v>2821</v>
      </c>
      <c r="J173" s="11" t="s">
        <v>86</v>
      </c>
      <c r="K173" s="11">
        <v>323120</v>
      </c>
      <c r="L173" s="11" t="s">
        <v>87</v>
      </c>
      <c r="M173" s="11" t="s">
        <v>88</v>
      </c>
      <c r="N173" s="11" t="s">
        <v>89</v>
      </c>
      <c r="O173" s="11" t="s">
        <v>723</v>
      </c>
      <c r="P173" s="11" t="s">
        <v>1438</v>
      </c>
      <c r="Q173" s="11">
        <v>350</v>
      </c>
      <c r="R173" s="11">
        <v>0.16571</v>
      </c>
      <c r="S173" s="11">
        <f t="shared" si="29"/>
        <v>4.7345714285714283E-4</v>
      </c>
      <c r="T173" s="11">
        <f t="shared" si="30"/>
        <v>7.8909523809523804E-3</v>
      </c>
      <c r="U173" s="11" t="s">
        <v>1439</v>
      </c>
      <c r="V173" s="11" t="s">
        <v>1440</v>
      </c>
      <c r="W173" s="13" t="s">
        <v>221</v>
      </c>
      <c r="AA173" s="11">
        <v>2023</v>
      </c>
      <c r="AB173" s="13" t="s">
        <v>222</v>
      </c>
      <c r="AC173" s="11" t="s">
        <v>251</v>
      </c>
      <c r="AD173" s="11" t="s">
        <v>80</v>
      </c>
      <c r="AE173" s="11">
        <v>1.7</v>
      </c>
      <c r="AF173" s="11">
        <v>1.1341666669999999</v>
      </c>
      <c r="AG173" s="11" t="s">
        <v>79</v>
      </c>
      <c r="AH173" s="11">
        <v>1.7</v>
      </c>
      <c r="AI173" s="11">
        <v>2.6302910000000002</v>
      </c>
      <c r="AJ173" s="11">
        <v>1439481</v>
      </c>
      <c r="AK173" s="11" t="s">
        <v>252</v>
      </c>
      <c r="AL173" s="11">
        <v>1</v>
      </c>
      <c r="AM173" s="11">
        <v>4.5670000000000002</v>
      </c>
      <c r="AN173" s="11">
        <v>8.6319999999999997</v>
      </c>
      <c r="AO173" s="11">
        <v>8.2880000000000003</v>
      </c>
      <c r="AP173" s="11">
        <v>5.6239999999999997</v>
      </c>
      <c r="AQ173" s="11">
        <v>3.27</v>
      </c>
      <c r="AR173" s="11">
        <v>3.5139999999999998</v>
      </c>
      <c r="AS173" s="11">
        <v>3.5129999999999999</v>
      </c>
      <c r="AT173" s="11">
        <v>0.90400000000000003</v>
      </c>
      <c r="AU173" s="11">
        <v>0.622</v>
      </c>
      <c r="AV173" s="11">
        <v>0.42499999999999999</v>
      </c>
      <c r="AW173" s="11">
        <v>0.72699999999999998</v>
      </c>
      <c r="AX173" s="11">
        <v>2.2650000000000001</v>
      </c>
      <c r="AY173" s="11">
        <v>7.8209999999999997</v>
      </c>
      <c r="AZ173" s="11" t="s">
        <v>46</v>
      </c>
      <c r="BA173" s="11">
        <v>0.42499999999999999</v>
      </c>
      <c r="BB173" s="11">
        <v>1.039119804</v>
      </c>
      <c r="BC173" s="11">
        <v>0.55442813599999996</v>
      </c>
      <c r="BD173" s="11">
        <v>11.16625917</v>
      </c>
      <c r="BE173" s="11">
        <v>2.6397350429999999</v>
      </c>
      <c r="BF173" s="11">
        <v>6.4310293400000003</v>
      </c>
      <c r="BG173" s="11">
        <v>6.4310293400000003</v>
      </c>
      <c r="BH173" s="11" t="s">
        <v>109</v>
      </c>
      <c r="BI173" s="11">
        <v>6.4310293400000003</v>
      </c>
      <c r="BJ173" s="11" t="s">
        <v>109</v>
      </c>
      <c r="BK173" s="11">
        <v>6.4310293400000003</v>
      </c>
      <c r="BL173" s="11" t="s">
        <v>109</v>
      </c>
    </row>
    <row r="174" spans="1:65" x14ac:dyDescent="0.25">
      <c r="A174" s="11">
        <v>2021</v>
      </c>
      <c r="B174" s="11" t="s">
        <v>1441</v>
      </c>
      <c r="C174" s="11" t="s">
        <v>862</v>
      </c>
      <c r="D174" s="11" t="s">
        <v>862</v>
      </c>
      <c r="E174" s="11" t="s">
        <v>864</v>
      </c>
      <c r="F174" s="11">
        <v>21.352499999999999</v>
      </c>
      <c r="G174" s="11">
        <v>-157.95813899999999</v>
      </c>
      <c r="H174" s="12">
        <v>110046184516</v>
      </c>
      <c r="I174" s="11">
        <v>3731</v>
      </c>
      <c r="J174" s="11" t="s">
        <v>273</v>
      </c>
      <c r="K174" s="11">
        <v>339940</v>
      </c>
      <c r="L174" s="11" t="s">
        <v>274</v>
      </c>
      <c r="M174" s="11" t="s">
        <v>275</v>
      </c>
      <c r="N174" s="11" t="s">
        <v>276</v>
      </c>
      <c r="O174" s="11" t="s">
        <v>723</v>
      </c>
      <c r="P174" s="11" t="s">
        <v>1442</v>
      </c>
      <c r="Q174" s="11">
        <v>250</v>
      </c>
      <c r="R174" s="11">
        <v>1.0430513749999999</v>
      </c>
      <c r="S174" s="11">
        <f t="shared" si="29"/>
        <v>4.1722054999999997E-3</v>
      </c>
      <c r="T174" s="11">
        <f t="shared" si="30"/>
        <v>4.9669113095238089E-2</v>
      </c>
      <c r="U174" s="11" t="s">
        <v>1443</v>
      </c>
      <c r="V174" s="11" t="s">
        <v>1176</v>
      </c>
      <c r="W174" s="13" t="s">
        <v>867</v>
      </c>
      <c r="AA174" s="11">
        <v>2023</v>
      </c>
      <c r="AB174" s="13" t="s">
        <v>868</v>
      </c>
      <c r="AC174" s="11" t="s">
        <v>1174</v>
      </c>
      <c r="AD174" s="11" t="s">
        <v>80</v>
      </c>
      <c r="AE174" s="11" t="s">
        <v>80</v>
      </c>
      <c r="AF174" s="11">
        <v>0.1575</v>
      </c>
      <c r="AG174" s="11" t="s">
        <v>79</v>
      </c>
      <c r="AH174" s="11">
        <v>0.1575</v>
      </c>
      <c r="AI174" s="11">
        <v>0.24368872499999999</v>
      </c>
      <c r="AJ174" s="11" t="s">
        <v>80</v>
      </c>
      <c r="AK174" s="11" t="s">
        <v>80</v>
      </c>
      <c r="AL174" s="11" t="s">
        <v>80</v>
      </c>
      <c r="AM174" s="11" t="s">
        <v>80</v>
      </c>
      <c r="AN174" s="11" t="s">
        <v>80</v>
      </c>
      <c r="AO174" s="11" t="s">
        <v>80</v>
      </c>
      <c r="AP174" s="11" t="s">
        <v>80</v>
      </c>
      <c r="AQ174" s="11" t="s">
        <v>80</v>
      </c>
      <c r="AR174" s="11" t="s">
        <v>80</v>
      </c>
      <c r="AS174" s="11" t="s">
        <v>80</v>
      </c>
      <c r="AT174" s="11" t="s">
        <v>80</v>
      </c>
      <c r="AU174" s="11" t="s">
        <v>80</v>
      </c>
      <c r="AV174" s="11" t="s">
        <v>80</v>
      </c>
      <c r="AW174" s="11" t="s">
        <v>80</v>
      </c>
      <c r="AX174" s="11" t="s">
        <v>80</v>
      </c>
      <c r="AY174" s="11" t="s">
        <v>80</v>
      </c>
      <c r="AZ174" s="11" t="s">
        <v>80</v>
      </c>
      <c r="BA174" s="11" t="s">
        <v>80</v>
      </c>
      <c r="BB174" s="11" t="s">
        <v>80</v>
      </c>
      <c r="BC174" s="11" t="s">
        <v>80</v>
      </c>
      <c r="BD174" s="11" t="s">
        <v>80</v>
      </c>
      <c r="BE174" s="11" t="s">
        <v>80</v>
      </c>
      <c r="BF174" s="11">
        <f t="shared" ref="BF174" si="59">$AI174/0.409</f>
        <v>0.59581595354523231</v>
      </c>
      <c r="BG174" s="11">
        <f t="shared" ref="BG174" si="60">$BF174</f>
        <v>0.59581595354523231</v>
      </c>
      <c r="BH174" s="11" t="s">
        <v>344</v>
      </c>
      <c r="BI174" s="11">
        <f t="shared" ref="BI174" si="61">$BF174</f>
        <v>0.59581595354523231</v>
      </c>
      <c r="BJ174" s="11" t="s">
        <v>344</v>
      </c>
      <c r="BK174" s="11">
        <f t="shared" ref="BK174" si="62">$BF174</f>
        <v>0.59581595354523231</v>
      </c>
      <c r="BL174" s="11" t="s">
        <v>344</v>
      </c>
      <c r="BM174" s="11" t="s">
        <v>632</v>
      </c>
    </row>
    <row r="175" spans="1:65" x14ac:dyDescent="0.25">
      <c r="A175" s="11">
        <v>2023</v>
      </c>
      <c r="B175" s="11" t="s">
        <v>1444</v>
      </c>
      <c r="C175" s="11" t="s">
        <v>518</v>
      </c>
      <c r="D175" s="11" t="s">
        <v>519</v>
      </c>
      <c r="E175" s="11" t="s">
        <v>256</v>
      </c>
      <c r="F175" s="11">
        <v>39.915689999999998</v>
      </c>
      <c r="G175" s="11">
        <v>-122.10365</v>
      </c>
      <c r="H175" s="12">
        <v>110054272210</v>
      </c>
      <c r="I175" s="11">
        <v>2033</v>
      </c>
      <c r="J175" s="11" t="s">
        <v>1401</v>
      </c>
      <c r="K175" s="11">
        <v>238990</v>
      </c>
      <c r="L175" s="11" t="s">
        <v>1402</v>
      </c>
      <c r="M175" s="11" t="s">
        <v>1403</v>
      </c>
      <c r="N175" s="11" t="s">
        <v>1404</v>
      </c>
      <c r="O175" s="11" t="s">
        <v>1712</v>
      </c>
      <c r="P175" s="11" t="s">
        <v>625</v>
      </c>
      <c r="Q175" s="11">
        <v>365</v>
      </c>
      <c r="R175" s="11">
        <v>0.16759979999999999</v>
      </c>
      <c r="S175" s="11">
        <f t="shared" si="29"/>
        <v>4.5917753424657532E-4</v>
      </c>
      <c r="T175" s="11">
        <f t="shared" si="30"/>
        <v>7.9809428571428562E-3</v>
      </c>
      <c r="U175" s="11" t="s">
        <v>1445</v>
      </c>
      <c r="V175" s="11" t="s">
        <v>521</v>
      </c>
      <c r="W175" s="13" t="s">
        <v>334</v>
      </c>
      <c r="AA175" s="11">
        <v>2023</v>
      </c>
      <c r="AB175" s="13" t="s">
        <v>335</v>
      </c>
      <c r="AC175" s="11" t="s">
        <v>523</v>
      </c>
      <c r="AD175" s="11">
        <v>0.75</v>
      </c>
      <c r="AE175" s="11">
        <v>0.75</v>
      </c>
      <c r="AF175" s="11">
        <v>0.430166667</v>
      </c>
      <c r="AG175" s="11" t="s">
        <v>79</v>
      </c>
      <c r="AH175" s="11">
        <v>0.75</v>
      </c>
      <c r="AI175" s="11">
        <v>1.1604224999999999</v>
      </c>
      <c r="AJ175" s="11">
        <v>12074486</v>
      </c>
      <c r="AK175" s="11" t="s">
        <v>524</v>
      </c>
      <c r="AL175" s="11">
        <v>7</v>
      </c>
      <c r="AM175" s="11">
        <v>16024.578</v>
      </c>
      <c r="AN175" s="11">
        <v>20377.737000000001</v>
      </c>
      <c r="AO175" s="11">
        <v>25468.116999999998</v>
      </c>
      <c r="AP175" s="11">
        <v>27044.008000000002</v>
      </c>
      <c r="AQ175" s="11">
        <v>17680.417000000001</v>
      </c>
      <c r="AR175" s="11">
        <v>19036.948</v>
      </c>
      <c r="AS175" s="11">
        <v>15785.87</v>
      </c>
      <c r="AT175" s="11">
        <v>13863.441999999999</v>
      </c>
      <c r="AU175" s="11">
        <v>12205.612999999999</v>
      </c>
      <c r="AV175" s="11">
        <v>8746.0570000000007</v>
      </c>
      <c r="AW175" s="11">
        <v>7168.4709999999995</v>
      </c>
      <c r="AX175" s="11">
        <v>10062.698</v>
      </c>
      <c r="AY175" s="11">
        <v>13479.133</v>
      </c>
      <c r="AZ175" s="11" t="s">
        <v>47</v>
      </c>
      <c r="BA175" s="11">
        <v>7168.4709999999995</v>
      </c>
      <c r="BB175" s="11">
        <v>17526.823960000002</v>
      </c>
      <c r="BC175" s="11">
        <v>13172.69353</v>
      </c>
      <c r="BD175" s="11">
        <v>39179.89731</v>
      </c>
      <c r="BE175" s="11">
        <v>32649.513900000002</v>
      </c>
      <c r="BF175" s="11">
        <v>2.837218826</v>
      </c>
      <c r="BG175" s="11">
        <v>17526.823960000002</v>
      </c>
      <c r="BH175" s="11" t="s">
        <v>97</v>
      </c>
      <c r="BI175" s="11">
        <v>32649.513900000002</v>
      </c>
      <c r="BJ175" s="11" t="s">
        <v>98</v>
      </c>
      <c r="BK175" s="11">
        <v>13172.69353</v>
      </c>
      <c r="BL175" s="11" t="s">
        <v>99</v>
      </c>
    </row>
    <row r="176" spans="1:65" x14ac:dyDescent="0.25">
      <c r="A176" s="11">
        <v>2019</v>
      </c>
      <c r="B176" s="11" t="s">
        <v>1446</v>
      </c>
      <c r="C176" s="11" t="s">
        <v>1447</v>
      </c>
      <c r="D176" s="11" t="s">
        <v>880</v>
      </c>
      <c r="E176" s="11" t="s">
        <v>190</v>
      </c>
      <c r="F176" s="11">
        <v>39.423425000000002</v>
      </c>
      <c r="G176" s="11">
        <v>-91.025666000000001</v>
      </c>
      <c r="H176" s="12">
        <v>110054612558</v>
      </c>
      <c r="I176" s="11">
        <v>2869</v>
      </c>
      <c r="J176" s="11" t="s">
        <v>68</v>
      </c>
      <c r="K176" s="11">
        <v>325180</v>
      </c>
      <c r="L176" s="11" t="s">
        <v>69</v>
      </c>
      <c r="M176" s="11" t="s">
        <v>70</v>
      </c>
      <c r="N176" s="11" t="s">
        <v>71</v>
      </c>
      <c r="O176" s="11" t="s">
        <v>72</v>
      </c>
      <c r="P176" s="11" t="s">
        <v>73</v>
      </c>
      <c r="Q176" s="11">
        <v>365</v>
      </c>
      <c r="R176" s="11">
        <v>5.7203999999999998E-2</v>
      </c>
      <c r="S176" s="11">
        <f t="shared" si="29"/>
        <v>1.5672328767123286E-4</v>
      </c>
      <c r="T176" s="11">
        <f t="shared" si="30"/>
        <v>2.7239999999999999E-3</v>
      </c>
      <c r="U176" s="11" t="s">
        <v>1448</v>
      </c>
      <c r="V176" s="11" t="s">
        <v>1449</v>
      </c>
      <c r="W176" s="11">
        <v>71100040702</v>
      </c>
      <c r="AA176" s="11">
        <v>2023</v>
      </c>
      <c r="AB176" s="13" t="s">
        <v>1450</v>
      </c>
      <c r="AC176" s="11" t="s">
        <v>1451</v>
      </c>
      <c r="AD176" s="11" t="s">
        <v>80</v>
      </c>
      <c r="AE176" s="11" t="s">
        <v>80</v>
      </c>
      <c r="AF176" s="11">
        <v>1.0895222E-2</v>
      </c>
      <c r="AG176" s="11" t="s">
        <v>79</v>
      </c>
      <c r="AH176" s="11">
        <v>1.0895222E-2</v>
      </c>
      <c r="AI176" s="11">
        <v>1.6857415000000001E-2</v>
      </c>
      <c r="AJ176" s="11">
        <v>2931679</v>
      </c>
      <c r="AK176" s="11" t="s">
        <v>740</v>
      </c>
      <c r="AL176" s="11">
        <v>4</v>
      </c>
      <c r="AM176" s="11">
        <v>41.432000000000002</v>
      </c>
      <c r="AN176" s="11">
        <v>31.965</v>
      </c>
      <c r="AO176" s="11">
        <v>53.337000000000003</v>
      </c>
      <c r="AP176" s="11">
        <v>221.79</v>
      </c>
      <c r="AQ176" s="11">
        <v>90.941999999999993</v>
      </c>
      <c r="AR176" s="11">
        <v>55.593000000000004</v>
      </c>
      <c r="AS176" s="11">
        <v>32.612000000000002</v>
      </c>
      <c r="AT176" s="11">
        <v>22.622</v>
      </c>
      <c r="AU176" s="11">
        <v>13.407999999999999</v>
      </c>
      <c r="AV176" s="11">
        <v>15.795999999999999</v>
      </c>
      <c r="AW176" s="11">
        <v>11.914999999999999</v>
      </c>
      <c r="AX176" s="11">
        <v>32.201000000000001</v>
      </c>
      <c r="AY176" s="11">
        <v>35.313000000000002</v>
      </c>
      <c r="AZ176" s="11" t="s">
        <v>47</v>
      </c>
      <c r="BA176" s="11">
        <v>11.914999999999999</v>
      </c>
      <c r="BB176" s="11">
        <v>29.132029339999999</v>
      </c>
      <c r="BC176" s="11">
        <v>17.478718919999999</v>
      </c>
      <c r="BD176" s="11">
        <v>101.30073350000001</v>
      </c>
      <c r="BE176" s="11">
        <v>50.328902829999997</v>
      </c>
      <c r="BF176" s="11">
        <v>4.1216173000000002E-2</v>
      </c>
      <c r="BG176" s="11">
        <v>29.132029339999999</v>
      </c>
      <c r="BH176" s="11" t="s">
        <v>97</v>
      </c>
      <c r="BI176" s="11">
        <v>50.328902829999997</v>
      </c>
      <c r="BJ176" s="11" t="s">
        <v>98</v>
      </c>
      <c r="BK176" s="11">
        <v>17.478718919999999</v>
      </c>
      <c r="BL176" s="11" t="s">
        <v>99</v>
      </c>
    </row>
    <row r="177" spans="1:65" x14ac:dyDescent="0.25">
      <c r="A177" s="11">
        <v>2020</v>
      </c>
      <c r="B177" s="11" t="s">
        <v>1452</v>
      </c>
      <c r="C177" s="11" t="s">
        <v>1453</v>
      </c>
      <c r="D177" s="11" t="s">
        <v>1454</v>
      </c>
      <c r="E177" s="11" t="s">
        <v>137</v>
      </c>
      <c r="F177" s="11">
        <v>39.00703</v>
      </c>
      <c r="G177" s="11">
        <v>-84.841210000000004</v>
      </c>
      <c r="H177" s="12">
        <v>110055043705</v>
      </c>
      <c r="I177" s="11">
        <v>4952</v>
      </c>
      <c r="J177" s="11" t="s">
        <v>308</v>
      </c>
      <c r="K177" s="11">
        <v>339999</v>
      </c>
      <c r="L177" s="11" t="s">
        <v>309</v>
      </c>
      <c r="M177" s="11" t="s">
        <v>275</v>
      </c>
      <c r="N177" s="11" t="s">
        <v>276</v>
      </c>
      <c r="O177" s="11" t="s">
        <v>1716</v>
      </c>
      <c r="P177" s="11" t="s">
        <v>1717</v>
      </c>
      <c r="Q177" s="11">
        <v>365</v>
      </c>
      <c r="R177" s="11">
        <v>5.7747750000000002E-3</v>
      </c>
      <c r="S177" s="11">
        <f t="shared" si="29"/>
        <v>1.5821301369863015E-5</v>
      </c>
      <c r="T177" s="11">
        <f t="shared" si="30"/>
        <v>2.7498928571428573E-4</v>
      </c>
      <c r="U177" s="11" t="s">
        <v>1455</v>
      </c>
      <c r="V177" s="11" t="s">
        <v>1456</v>
      </c>
      <c r="W177" s="11">
        <v>50902030804</v>
      </c>
      <c r="AA177" s="11">
        <v>2023</v>
      </c>
      <c r="AB177" s="13" t="s">
        <v>1457</v>
      </c>
      <c r="AC177" s="11" t="s">
        <v>149</v>
      </c>
      <c r="AD177" s="11">
        <v>20</v>
      </c>
      <c r="AE177" s="11">
        <v>7.69</v>
      </c>
      <c r="AF177" s="11">
        <v>11.01166667</v>
      </c>
      <c r="AG177" s="11" t="s">
        <v>79</v>
      </c>
      <c r="AH177" s="11">
        <v>7.69</v>
      </c>
      <c r="AI177" s="11">
        <v>11.8981987</v>
      </c>
      <c r="AJ177" s="11">
        <v>3406199</v>
      </c>
      <c r="AK177" s="11" t="s">
        <v>142</v>
      </c>
      <c r="AL177" s="11">
        <v>8</v>
      </c>
      <c r="AM177" s="11">
        <v>113238.251</v>
      </c>
      <c r="AN177" s="11">
        <v>138652.99799999999</v>
      </c>
      <c r="AO177" s="11">
        <v>166924.33799999999</v>
      </c>
      <c r="AP177" s="11">
        <v>196166.45300000001</v>
      </c>
      <c r="AQ177" s="11">
        <v>175005.818</v>
      </c>
      <c r="AR177" s="11">
        <v>129047.14</v>
      </c>
      <c r="AS177" s="11">
        <v>88068.679000000004</v>
      </c>
      <c r="AT177" s="11">
        <v>56796.868999999999</v>
      </c>
      <c r="AU177" s="11">
        <v>43177.031000000003</v>
      </c>
      <c r="AV177" s="11">
        <v>40679.392</v>
      </c>
      <c r="AW177" s="11">
        <v>51844.883000000002</v>
      </c>
      <c r="AX177" s="11">
        <v>86608.384999999995</v>
      </c>
      <c r="AY177" s="11">
        <v>146366.96400000001</v>
      </c>
      <c r="AZ177" s="11" t="s">
        <v>46</v>
      </c>
      <c r="BA177" s="11">
        <v>40679.392</v>
      </c>
      <c r="BB177" s="11">
        <v>99460.616139999998</v>
      </c>
      <c r="BC177" s="11">
        <v>79462.362930000003</v>
      </c>
      <c r="BD177" s="11">
        <v>276866.13939999999</v>
      </c>
      <c r="BE177" s="11">
        <v>222013.9075</v>
      </c>
      <c r="BF177" s="11">
        <v>29.090950370000002</v>
      </c>
      <c r="BG177" s="11">
        <v>99460.616139999998</v>
      </c>
      <c r="BH177" s="11" t="s">
        <v>97</v>
      </c>
      <c r="BI177" s="11">
        <v>222013.9075</v>
      </c>
      <c r="BJ177" s="11" t="s">
        <v>98</v>
      </c>
      <c r="BK177" s="11">
        <v>79462.362930000003</v>
      </c>
      <c r="BL177" s="11" t="s">
        <v>99</v>
      </c>
    </row>
    <row r="178" spans="1:65" x14ac:dyDescent="0.25">
      <c r="A178" s="11">
        <v>2019</v>
      </c>
      <c r="B178" s="11" t="s">
        <v>1458</v>
      </c>
      <c r="C178" s="11" t="s">
        <v>1459</v>
      </c>
      <c r="D178" s="11" t="s">
        <v>1459</v>
      </c>
      <c r="E178" s="11" t="s">
        <v>256</v>
      </c>
      <c r="F178" s="11">
        <v>39.191054000000001</v>
      </c>
      <c r="G178" s="11">
        <v>-122.023129</v>
      </c>
      <c r="H178" s="12">
        <v>110055984957</v>
      </c>
      <c r="I178" s="11">
        <v>4952</v>
      </c>
      <c r="J178" s="11" t="s">
        <v>308</v>
      </c>
      <c r="K178" s="11">
        <v>339999</v>
      </c>
      <c r="L178" s="11" t="s">
        <v>309</v>
      </c>
      <c r="M178" s="11" t="s">
        <v>275</v>
      </c>
      <c r="N178" s="11" t="s">
        <v>276</v>
      </c>
      <c r="O178" s="11" t="s">
        <v>1716</v>
      </c>
      <c r="P178" s="11" t="s">
        <v>1717</v>
      </c>
      <c r="Q178" s="11">
        <v>365</v>
      </c>
      <c r="R178" s="11">
        <v>6.3041849999999997E-2</v>
      </c>
      <c r="S178" s="11">
        <f t="shared" si="29"/>
        <v>1.7271739726027396E-4</v>
      </c>
      <c r="T178" s="11">
        <f t="shared" si="30"/>
        <v>3.0019928571428569E-3</v>
      </c>
      <c r="U178" s="11" t="s">
        <v>1460</v>
      </c>
      <c r="V178" s="11" t="s">
        <v>1461</v>
      </c>
      <c r="W178" s="13" t="s">
        <v>325</v>
      </c>
      <c r="AA178" s="11">
        <v>2023</v>
      </c>
      <c r="AB178" s="13" t="s">
        <v>326</v>
      </c>
      <c r="AC178" s="11" t="s">
        <v>1462</v>
      </c>
      <c r="AD178" s="11">
        <v>0.7</v>
      </c>
      <c r="AE178" s="11" t="s">
        <v>80</v>
      </c>
      <c r="AF178" s="11">
        <v>0.33666666699999998</v>
      </c>
      <c r="AG178" s="11" t="s">
        <v>79</v>
      </c>
      <c r="AH178" s="11">
        <v>0.33666666699999998</v>
      </c>
      <c r="AI178" s="11">
        <v>0.52090076699999999</v>
      </c>
      <c r="AJ178" s="11" t="s">
        <v>80</v>
      </c>
      <c r="AK178" s="11" t="s">
        <v>80</v>
      </c>
      <c r="AL178" s="11" t="s">
        <v>80</v>
      </c>
      <c r="AM178" s="11" t="s">
        <v>80</v>
      </c>
      <c r="AN178" s="11" t="s">
        <v>80</v>
      </c>
      <c r="AO178" s="11" t="s">
        <v>80</v>
      </c>
      <c r="AP178" s="11" t="s">
        <v>80</v>
      </c>
      <c r="AQ178" s="11" t="s">
        <v>80</v>
      </c>
      <c r="AR178" s="11" t="s">
        <v>80</v>
      </c>
      <c r="AS178" s="11" t="s">
        <v>80</v>
      </c>
      <c r="AT178" s="11" t="s">
        <v>80</v>
      </c>
      <c r="AU178" s="11" t="s">
        <v>80</v>
      </c>
      <c r="AV178" s="11" t="s">
        <v>80</v>
      </c>
      <c r="AW178" s="11" t="s">
        <v>80</v>
      </c>
      <c r="AX178" s="11" t="s">
        <v>80</v>
      </c>
      <c r="AY178" s="11" t="s">
        <v>80</v>
      </c>
      <c r="AZ178" s="11" t="s">
        <v>80</v>
      </c>
      <c r="BA178" s="11" t="s">
        <v>80</v>
      </c>
      <c r="BB178" s="11" t="s">
        <v>80</v>
      </c>
      <c r="BC178" s="11" t="s">
        <v>80</v>
      </c>
      <c r="BD178" s="11" t="s">
        <v>80</v>
      </c>
      <c r="BE178" s="11" t="s">
        <v>80</v>
      </c>
      <c r="BF178" s="11">
        <f t="shared" ref="BF178:BF179" si="63">$AI178/0.409</f>
        <v>1.2735960073349635</v>
      </c>
      <c r="BG178" s="11">
        <f t="shared" ref="BG178:BG179" si="64">$BF178</f>
        <v>1.2735960073349635</v>
      </c>
      <c r="BH178" s="11" t="s">
        <v>344</v>
      </c>
      <c r="BI178" s="11">
        <f t="shared" ref="BI178:BI179" si="65">$BF178</f>
        <v>1.2735960073349635</v>
      </c>
      <c r="BJ178" s="11" t="s">
        <v>344</v>
      </c>
      <c r="BK178" s="11">
        <f t="shared" ref="BK178:BK179" si="66">$BF178</f>
        <v>1.2735960073349635</v>
      </c>
      <c r="BL178" s="11" t="s">
        <v>344</v>
      </c>
      <c r="BM178" s="11" t="s">
        <v>632</v>
      </c>
    </row>
    <row r="179" spans="1:65" x14ac:dyDescent="0.25">
      <c r="A179" s="11">
        <v>2019</v>
      </c>
      <c r="B179" s="11" t="s">
        <v>1463</v>
      </c>
      <c r="C179" s="11" t="s">
        <v>1464</v>
      </c>
      <c r="D179" s="11" t="s">
        <v>1465</v>
      </c>
      <c r="E179" s="11" t="s">
        <v>256</v>
      </c>
      <c r="F179" s="11">
        <v>37.591898999999998</v>
      </c>
      <c r="G179" s="11">
        <v>-122.358101</v>
      </c>
      <c r="H179" s="12">
        <v>110055988016</v>
      </c>
      <c r="I179" s="11">
        <v>4952</v>
      </c>
      <c r="J179" s="11" t="s">
        <v>308</v>
      </c>
      <c r="K179" s="11">
        <v>339999</v>
      </c>
      <c r="L179" s="11" t="s">
        <v>309</v>
      </c>
      <c r="M179" s="11" t="s">
        <v>275</v>
      </c>
      <c r="N179" s="11" t="s">
        <v>276</v>
      </c>
      <c r="O179" s="11" t="s">
        <v>1716</v>
      </c>
      <c r="P179" s="11" t="s">
        <v>625</v>
      </c>
      <c r="Q179" s="11">
        <v>365</v>
      </c>
      <c r="R179" s="11">
        <v>1.0326899380000001</v>
      </c>
      <c r="S179" s="11">
        <f t="shared" si="29"/>
        <v>2.8292875013698634E-3</v>
      </c>
      <c r="T179" s="11">
        <f t="shared" si="30"/>
        <v>4.9175711333333337E-2</v>
      </c>
      <c r="U179" s="11" t="s">
        <v>1466</v>
      </c>
      <c r="V179" s="11" t="s">
        <v>1467</v>
      </c>
      <c r="W179" s="13" t="s">
        <v>264</v>
      </c>
      <c r="AA179" s="11">
        <v>2023</v>
      </c>
      <c r="AB179" s="13" t="s">
        <v>266</v>
      </c>
      <c r="AC179" s="11" t="s">
        <v>1468</v>
      </c>
      <c r="AD179" s="11">
        <v>5.5</v>
      </c>
      <c r="AE179" s="11" t="s">
        <v>80</v>
      </c>
      <c r="AF179" s="11">
        <v>3.0361666669999998</v>
      </c>
      <c r="AG179" s="11" t="s">
        <v>79</v>
      </c>
      <c r="AH179" s="11">
        <v>3.0361666669999998</v>
      </c>
      <c r="AI179" s="11">
        <v>4.6976481520000002</v>
      </c>
      <c r="AJ179" s="11">
        <v>2805165</v>
      </c>
      <c r="AK179" s="11" t="s">
        <v>80</v>
      </c>
      <c r="AL179" s="11">
        <v>-9</v>
      </c>
      <c r="AM179" s="11">
        <v>0</v>
      </c>
      <c r="AN179" s="11">
        <v>0</v>
      </c>
      <c r="AO179" s="11">
        <v>1E-3</v>
      </c>
      <c r="AP179" s="11">
        <v>0</v>
      </c>
      <c r="AQ179" s="11">
        <v>0</v>
      </c>
      <c r="AR179" s="11">
        <v>0</v>
      </c>
      <c r="AS179" s="11">
        <v>0</v>
      </c>
      <c r="AT179" s="11">
        <v>0</v>
      </c>
      <c r="AU179" s="11">
        <v>0</v>
      </c>
      <c r="AV179" s="11">
        <v>0</v>
      </c>
      <c r="AW179" s="11">
        <v>0</v>
      </c>
      <c r="AX179" s="11">
        <v>0</v>
      </c>
      <c r="AY179" s="11">
        <v>0</v>
      </c>
      <c r="AZ179" s="11" t="s">
        <v>80</v>
      </c>
      <c r="BA179" s="11" t="s">
        <v>80</v>
      </c>
      <c r="BB179" s="11" t="s">
        <v>80</v>
      </c>
      <c r="BC179" s="11" t="s">
        <v>80</v>
      </c>
      <c r="BD179" s="11" t="s">
        <v>80</v>
      </c>
      <c r="BE179" s="11" t="s">
        <v>80</v>
      </c>
      <c r="BF179" s="11">
        <f t="shared" si="63"/>
        <v>11.485692303178485</v>
      </c>
      <c r="BG179" s="11">
        <f t="shared" si="64"/>
        <v>11.485692303178485</v>
      </c>
      <c r="BH179" s="11" t="s">
        <v>81</v>
      </c>
      <c r="BI179" s="11">
        <f t="shared" si="65"/>
        <v>11.485692303178485</v>
      </c>
      <c r="BJ179" s="11" t="s">
        <v>81</v>
      </c>
      <c r="BK179" s="11">
        <f t="shared" si="66"/>
        <v>11.485692303178485</v>
      </c>
      <c r="BL179" s="11" t="s">
        <v>81</v>
      </c>
      <c r="BM179" s="11" t="s">
        <v>632</v>
      </c>
    </row>
    <row r="180" spans="1:65" x14ac:dyDescent="0.25">
      <c r="A180" s="11">
        <v>2023</v>
      </c>
      <c r="B180" s="11" t="s">
        <v>1469</v>
      </c>
      <c r="C180" s="11" t="s">
        <v>1470</v>
      </c>
      <c r="D180" s="11" t="s">
        <v>1471</v>
      </c>
      <c r="E180" s="11" t="s">
        <v>256</v>
      </c>
      <c r="F180" s="11">
        <v>33.926245999999999</v>
      </c>
      <c r="G180" s="11">
        <v>-116.992552</v>
      </c>
      <c r="H180" s="12">
        <v>110055992993</v>
      </c>
      <c r="I180" s="11">
        <v>4952</v>
      </c>
      <c r="J180" s="11" t="s">
        <v>308</v>
      </c>
      <c r="K180" s="11">
        <v>339999</v>
      </c>
      <c r="L180" s="11" t="s">
        <v>309</v>
      </c>
      <c r="M180" s="11" t="s">
        <v>275</v>
      </c>
      <c r="N180" s="11" t="s">
        <v>276</v>
      </c>
      <c r="O180" s="11" t="s">
        <v>1716</v>
      </c>
      <c r="P180" s="11" t="s">
        <v>1717</v>
      </c>
      <c r="Q180" s="11">
        <v>365</v>
      </c>
      <c r="R180" s="11">
        <v>1.178440825</v>
      </c>
      <c r="S180" s="11">
        <f t="shared" si="29"/>
        <v>3.2286050000000003E-3</v>
      </c>
      <c r="T180" s="11">
        <f t="shared" si="30"/>
        <v>5.6116229761904765E-2</v>
      </c>
      <c r="U180" s="11" t="s">
        <v>1472</v>
      </c>
      <c r="V180" s="11" t="s">
        <v>1473</v>
      </c>
      <c r="W180" s="13" t="s">
        <v>341</v>
      </c>
      <c r="AA180" s="11">
        <v>2023</v>
      </c>
      <c r="AB180" s="13" t="s">
        <v>1474</v>
      </c>
      <c r="AC180" s="11" t="s">
        <v>1475</v>
      </c>
      <c r="AD180" s="11">
        <v>6</v>
      </c>
      <c r="AE180" s="11" t="s">
        <v>80</v>
      </c>
      <c r="AF180" s="11">
        <v>3.3820833330000002</v>
      </c>
      <c r="AG180" s="11" t="s">
        <v>79</v>
      </c>
      <c r="AH180" s="11">
        <v>3.3820833330000002</v>
      </c>
      <c r="AI180" s="11">
        <v>5.2328607959999998</v>
      </c>
      <c r="AJ180" s="11">
        <v>22563676</v>
      </c>
      <c r="AK180" s="11" t="s">
        <v>80</v>
      </c>
      <c r="AL180" s="11">
        <v>1</v>
      </c>
      <c r="AM180" s="11">
        <v>0.107</v>
      </c>
      <c r="AN180" s="11">
        <v>0.29799999999999999</v>
      </c>
      <c r="AO180" s="11">
        <v>0.18099999999999999</v>
      </c>
      <c r="AP180" s="11">
        <v>0.48</v>
      </c>
      <c r="AQ180" s="11">
        <v>0.188</v>
      </c>
      <c r="AR180" s="11">
        <v>0.06</v>
      </c>
      <c r="AS180" s="11">
        <v>4.4999999999999998E-2</v>
      </c>
      <c r="AT180" s="11">
        <v>3.6999999999999998E-2</v>
      </c>
      <c r="AU180" s="11">
        <v>1.4999999999999999E-2</v>
      </c>
      <c r="AV180" s="11">
        <v>4.2000000000000003E-2</v>
      </c>
      <c r="AW180" s="11">
        <v>2.4E-2</v>
      </c>
      <c r="AX180" s="11">
        <v>0.114</v>
      </c>
      <c r="AY180" s="11">
        <v>0.219</v>
      </c>
      <c r="AZ180" s="11" t="s">
        <v>45</v>
      </c>
      <c r="BA180" s="11">
        <v>1.4999999999999999E-2</v>
      </c>
      <c r="BB180" s="11">
        <v>3.6674816999999998E-2</v>
      </c>
      <c r="BC180" s="11">
        <v>1.7395091000000001E-2</v>
      </c>
      <c r="BD180" s="11">
        <v>0.26161369200000001</v>
      </c>
      <c r="BE180" s="11">
        <v>6.6155561000000002E-2</v>
      </c>
      <c r="BF180" s="11">
        <v>12.794280669999999</v>
      </c>
      <c r="BG180" s="11">
        <v>12.794280669999999</v>
      </c>
      <c r="BH180" s="11" t="s">
        <v>109</v>
      </c>
      <c r="BI180" s="11">
        <v>12.794280669999999</v>
      </c>
      <c r="BJ180" s="11" t="s">
        <v>109</v>
      </c>
      <c r="BK180" s="11">
        <v>12.794280669999999</v>
      </c>
      <c r="BL180" s="11" t="s">
        <v>109</v>
      </c>
    </row>
    <row r="181" spans="1:65" x14ac:dyDescent="0.25">
      <c r="A181" s="11">
        <v>2023</v>
      </c>
      <c r="B181" s="11" t="s">
        <v>1476</v>
      </c>
      <c r="C181" s="11" t="s">
        <v>1477</v>
      </c>
      <c r="D181" s="11" t="s">
        <v>1477</v>
      </c>
      <c r="E181" s="11" t="s">
        <v>1054</v>
      </c>
      <c r="F181" s="11">
        <v>39.754530000000003</v>
      </c>
      <c r="G181" s="11">
        <v>-105.00681</v>
      </c>
      <c r="H181" s="12">
        <v>110056125376</v>
      </c>
      <c r="I181" s="11">
        <v>1799</v>
      </c>
      <c r="J181" s="11" t="s">
        <v>1401</v>
      </c>
      <c r="K181" s="11">
        <v>238990</v>
      </c>
      <c r="L181" s="11" t="s">
        <v>1402</v>
      </c>
      <c r="M181" s="11" t="s">
        <v>1403</v>
      </c>
      <c r="N181" s="11" t="s">
        <v>1404</v>
      </c>
      <c r="O181" s="11" t="s">
        <v>723</v>
      </c>
      <c r="P181" s="11" t="s">
        <v>939</v>
      </c>
      <c r="Q181" s="11">
        <v>250</v>
      </c>
      <c r="R181" s="11">
        <v>6.2756060000000004E-3</v>
      </c>
      <c r="S181" s="11">
        <f t="shared" si="29"/>
        <v>2.5102424000000001E-5</v>
      </c>
      <c r="T181" s="11">
        <f t="shared" si="30"/>
        <v>2.9883838095238097E-4</v>
      </c>
      <c r="U181" s="11" t="s">
        <v>1478</v>
      </c>
      <c r="V181" s="11" t="s">
        <v>1479</v>
      </c>
      <c r="W181" s="13" t="s">
        <v>1058</v>
      </c>
      <c r="AA181" s="11">
        <v>2023</v>
      </c>
      <c r="AB181" s="13" t="s">
        <v>1480</v>
      </c>
      <c r="AC181" s="11" t="s">
        <v>1481</v>
      </c>
      <c r="AD181" s="11" t="s">
        <v>80</v>
      </c>
      <c r="AE181" s="11" t="s">
        <v>80</v>
      </c>
      <c r="AF181" s="11">
        <v>1.6250000000000001E-2</v>
      </c>
      <c r="AG181" s="11" t="s">
        <v>79</v>
      </c>
      <c r="AH181" s="11">
        <v>1.6250000000000001E-2</v>
      </c>
      <c r="AI181" s="11">
        <v>2.5142488000000001E-2</v>
      </c>
      <c r="AJ181" s="11">
        <v>230629</v>
      </c>
      <c r="AK181" s="11" t="s">
        <v>1482</v>
      </c>
      <c r="AL181" s="11">
        <v>4</v>
      </c>
      <c r="AM181" s="11">
        <v>22.734999999999999</v>
      </c>
      <c r="AN181" s="11">
        <v>6.5129999999999999</v>
      </c>
      <c r="AO181" s="11">
        <v>17.245000000000001</v>
      </c>
      <c r="AP181" s="11">
        <v>25.655999999999999</v>
      </c>
      <c r="AQ181" s="11">
        <v>32.256</v>
      </c>
      <c r="AR181" s="11">
        <v>33.360999999999997</v>
      </c>
      <c r="AS181" s="11">
        <v>25.661999999999999</v>
      </c>
      <c r="AT181" s="11">
        <v>15.321</v>
      </c>
      <c r="AU181" s="11">
        <v>36.182000000000002</v>
      </c>
      <c r="AV181" s="11">
        <v>10.746</v>
      </c>
      <c r="AW181" s="11">
        <v>4.4749999999999996</v>
      </c>
      <c r="AX181" s="11">
        <v>7.8079999999999998</v>
      </c>
      <c r="AY181" s="11">
        <v>2.2530000000000001</v>
      </c>
      <c r="AZ181" s="11" t="s">
        <v>49</v>
      </c>
      <c r="BA181" s="11">
        <v>2.2530000000000001</v>
      </c>
      <c r="BB181" s="11">
        <v>5.5085574570000002</v>
      </c>
      <c r="BC181" s="11">
        <v>3.1168465900000002</v>
      </c>
      <c r="BD181" s="11">
        <v>55.586797070000003</v>
      </c>
      <c r="BE181" s="11">
        <v>14.628504039999999</v>
      </c>
      <c r="BF181" s="11">
        <v>6.1473075000000002E-2</v>
      </c>
      <c r="BG181" s="11">
        <v>5.5085574570000002</v>
      </c>
      <c r="BH181" s="11" t="s">
        <v>97</v>
      </c>
      <c r="BI181" s="11">
        <v>14.628504039999999</v>
      </c>
      <c r="BJ181" s="11" t="s">
        <v>98</v>
      </c>
      <c r="BK181" s="11">
        <v>3.1168465900000002</v>
      </c>
      <c r="BL181" s="11" t="s">
        <v>99</v>
      </c>
    </row>
    <row r="182" spans="1:65" x14ac:dyDescent="0.25">
      <c r="A182" s="11">
        <v>2022</v>
      </c>
      <c r="B182" s="11" t="s">
        <v>1483</v>
      </c>
      <c r="C182" s="11" t="s">
        <v>1484</v>
      </c>
      <c r="D182" s="11" t="s">
        <v>1485</v>
      </c>
      <c r="E182" s="11" t="s">
        <v>217</v>
      </c>
      <c r="F182" s="11">
        <v>29.857654</v>
      </c>
      <c r="G182" s="11">
        <v>-94.910674</v>
      </c>
      <c r="H182" s="12">
        <v>110056961480</v>
      </c>
      <c r="I182" s="11">
        <v>2869</v>
      </c>
      <c r="J182" s="11" t="s">
        <v>68</v>
      </c>
      <c r="K182" s="11">
        <v>325180</v>
      </c>
      <c r="L182" s="11" t="s">
        <v>69</v>
      </c>
      <c r="M182" s="11" t="s">
        <v>70</v>
      </c>
      <c r="N182" s="11" t="s">
        <v>71</v>
      </c>
      <c r="O182" s="11" t="s">
        <v>72</v>
      </c>
      <c r="P182" s="11" t="s">
        <v>73</v>
      </c>
      <c r="Q182" s="11">
        <v>350</v>
      </c>
      <c r="R182" s="11">
        <v>0.16571</v>
      </c>
      <c r="S182" s="11">
        <f t="shared" si="29"/>
        <v>4.7345714285714283E-4</v>
      </c>
      <c r="T182" s="11">
        <f t="shared" si="30"/>
        <v>7.8909523809523804E-3</v>
      </c>
      <c r="U182" s="11" t="s">
        <v>1486</v>
      </c>
      <c r="V182" s="11" t="s">
        <v>1487</v>
      </c>
      <c r="W182" s="13" t="s">
        <v>473</v>
      </c>
      <c r="AA182" s="11">
        <v>2023</v>
      </c>
      <c r="AB182" s="13" t="s">
        <v>474</v>
      </c>
      <c r="AC182" s="11" t="s">
        <v>1488</v>
      </c>
      <c r="AD182" s="11" t="s">
        <v>80</v>
      </c>
      <c r="AE182" s="11">
        <v>0.37</v>
      </c>
      <c r="AF182" s="11">
        <v>1.800569444</v>
      </c>
      <c r="AG182" s="11" t="s">
        <v>79</v>
      </c>
      <c r="AH182" s="11">
        <v>0.37</v>
      </c>
      <c r="AI182" s="11">
        <v>0.57247510000000001</v>
      </c>
      <c r="AJ182" s="11" t="s">
        <v>80</v>
      </c>
      <c r="AK182" s="11" t="s">
        <v>80</v>
      </c>
      <c r="AL182" s="11" t="s">
        <v>80</v>
      </c>
      <c r="AM182" s="11" t="s">
        <v>80</v>
      </c>
      <c r="AN182" s="11" t="s">
        <v>80</v>
      </c>
      <c r="AO182" s="11" t="s">
        <v>80</v>
      </c>
      <c r="AP182" s="11" t="s">
        <v>80</v>
      </c>
      <c r="AQ182" s="11" t="s">
        <v>80</v>
      </c>
      <c r="AR182" s="11" t="s">
        <v>80</v>
      </c>
      <c r="AS182" s="11" t="s">
        <v>80</v>
      </c>
      <c r="AT182" s="11" t="s">
        <v>80</v>
      </c>
      <c r="AU182" s="11" t="s">
        <v>80</v>
      </c>
      <c r="AV182" s="11" t="s">
        <v>80</v>
      </c>
      <c r="AW182" s="11" t="s">
        <v>80</v>
      </c>
      <c r="AX182" s="11" t="s">
        <v>80</v>
      </c>
      <c r="AY182" s="11" t="s">
        <v>80</v>
      </c>
      <c r="AZ182" s="11" t="s">
        <v>80</v>
      </c>
      <c r="BA182" s="11" t="s">
        <v>80</v>
      </c>
      <c r="BB182" s="11" t="s">
        <v>80</v>
      </c>
      <c r="BC182" s="11" t="s">
        <v>80</v>
      </c>
      <c r="BD182" s="11" t="s">
        <v>80</v>
      </c>
      <c r="BE182" s="11" t="s">
        <v>80</v>
      </c>
      <c r="BF182" s="11">
        <f t="shared" ref="BF182" si="67">$AI182/0.409</f>
        <v>1.399694621026895</v>
      </c>
      <c r="BG182" s="11">
        <f t="shared" ref="BG182" si="68">$BF182</f>
        <v>1.399694621026895</v>
      </c>
      <c r="BH182" s="11" t="s">
        <v>344</v>
      </c>
      <c r="BI182" s="11">
        <f t="shared" ref="BI182" si="69">$BF182</f>
        <v>1.399694621026895</v>
      </c>
      <c r="BJ182" s="11" t="s">
        <v>344</v>
      </c>
      <c r="BK182" s="11">
        <f t="shared" ref="BK182" si="70">$BF182</f>
        <v>1.399694621026895</v>
      </c>
      <c r="BL182" s="11" t="s">
        <v>344</v>
      </c>
      <c r="BM182" s="11" t="s">
        <v>632</v>
      </c>
    </row>
    <row r="183" spans="1:65" x14ac:dyDescent="0.25">
      <c r="A183" s="11">
        <v>2019</v>
      </c>
      <c r="B183" s="11" t="s">
        <v>1489</v>
      </c>
      <c r="C183" s="11" t="s">
        <v>460</v>
      </c>
      <c r="D183" s="11" t="s">
        <v>461</v>
      </c>
      <c r="E183" s="11" t="s">
        <v>411</v>
      </c>
      <c r="F183" s="11">
        <v>30.250833</v>
      </c>
      <c r="G183" s="11">
        <v>-91.092277999999993</v>
      </c>
      <c r="H183" s="12">
        <v>110056972432</v>
      </c>
      <c r="I183" s="11">
        <v>2869</v>
      </c>
      <c r="J183" s="11" t="s">
        <v>68</v>
      </c>
      <c r="K183" s="11">
        <v>325180</v>
      </c>
      <c r="L183" s="11" t="s">
        <v>69</v>
      </c>
      <c r="M183" s="11" t="s">
        <v>70</v>
      </c>
      <c r="N183" s="11" t="s">
        <v>71</v>
      </c>
      <c r="O183" s="11" t="s">
        <v>72</v>
      </c>
      <c r="P183" s="11" t="s">
        <v>73</v>
      </c>
      <c r="Q183" s="11">
        <v>350</v>
      </c>
      <c r="R183" s="11">
        <v>0.414275</v>
      </c>
      <c r="S183" s="11">
        <f t="shared" si="29"/>
        <v>1.1836428571428571E-3</v>
      </c>
      <c r="T183" s="11">
        <f t="shared" si="30"/>
        <v>1.9727380952380951E-2</v>
      </c>
      <c r="U183" s="11" t="s">
        <v>1490</v>
      </c>
      <c r="V183" s="11" t="s">
        <v>464</v>
      </c>
      <c r="W183" s="11">
        <v>80702020801</v>
      </c>
      <c r="AA183" s="11">
        <v>2023</v>
      </c>
      <c r="AB183" s="13" t="s">
        <v>1491</v>
      </c>
      <c r="AD183" s="11" t="s">
        <v>80</v>
      </c>
      <c r="AE183" s="11" t="s">
        <v>80</v>
      </c>
      <c r="AF183" s="11">
        <v>0.37095833299999997</v>
      </c>
      <c r="AG183" s="11" t="s">
        <v>79</v>
      </c>
      <c r="AH183" s="11">
        <v>0.37095833299999997</v>
      </c>
      <c r="AI183" s="11">
        <v>0.57395786199999999</v>
      </c>
      <c r="AJ183" s="11">
        <v>18991368</v>
      </c>
      <c r="AK183" s="11" t="s">
        <v>80</v>
      </c>
      <c r="AL183" s="11">
        <v>1</v>
      </c>
      <c r="AM183" s="11">
        <v>1.179</v>
      </c>
      <c r="AN183" s="11">
        <v>1.8520000000000001</v>
      </c>
      <c r="AO183" s="11">
        <v>1.9059999999999999</v>
      </c>
      <c r="AP183" s="11">
        <v>1.6519999999999999</v>
      </c>
      <c r="AQ183" s="11">
        <v>1.744</v>
      </c>
      <c r="AR183" s="11">
        <v>1.02</v>
      </c>
      <c r="AS183" s="11">
        <v>0.61699999999999999</v>
      </c>
      <c r="AT183" s="11">
        <v>0.19800000000000001</v>
      </c>
      <c r="AU183" s="11">
        <v>0.2</v>
      </c>
      <c r="AV183" s="11">
        <v>0.33100000000000002</v>
      </c>
      <c r="AW183" s="11">
        <v>1.244</v>
      </c>
      <c r="AX183" s="11">
        <v>4.7069999999999999</v>
      </c>
      <c r="AY183" s="11">
        <v>1.7010000000000001</v>
      </c>
      <c r="AZ183" s="11" t="s">
        <v>44</v>
      </c>
      <c r="BA183" s="11">
        <v>0.19800000000000001</v>
      </c>
      <c r="BB183" s="11">
        <v>0.48410757900000001</v>
      </c>
      <c r="BC183" s="11">
        <v>0.251446067</v>
      </c>
      <c r="BD183" s="11">
        <v>2.882640587</v>
      </c>
      <c r="BE183" s="11">
        <v>0.89913286000000003</v>
      </c>
      <c r="BF183" s="11">
        <v>1.403319956</v>
      </c>
      <c r="BG183" s="11">
        <v>1.403319956</v>
      </c>
      <c r="BH183" s="11" t="s">
        <v>109</v>
      </c>
      <c r="BI183" s="11">
        <v>1.403319956</v>
      </c>
      <c r="BJ183" s="11" t="s">
        <v>109</v>
      </c>
      <c r="BK183" s="11">
        <v>1.403319956</v>
      </c>
      <c r="BL183" s="11" t="s">
        <v>109</v>
      </c>
    </row>
    <row r="184" spans="1:65" x14ac:dyDescent="0.25">
      <c r="A184" s="11">
        <v>2019</v>
      </c>
      <c r="B184" s="11" t="s">
        <v>1492</v>
      </c>
      <c r="C184" s="11" t="s">
        <v>101</v>
      </c>
      <c r="D184" s="11" t="s">
        <v>102</v>
      </c>
      <c r="E184" s="11" t="s">
        <v>103</v>
      </c>
      <c r="F184" s="11">
        <v>40.655278000000003</v>
      </c>
      <c r="G184" s="11">
        <v>-80.356388999999993</v>
      </c>
      <c r="H184" s="12">
        <v>110059344473</v>
      </c>
      <c r="I184" s="11">
        <v>2821</v>
      </c>
      <c r="J184" s="11" t="s">
        <v>86</v>
      </c>
      <c r="K184" s="11">
        <v>323120</v>
      </c>
      <c r="L184" s="11" t="s">
        <v>87</v>
      </c>
      <c r="M184" s="11" t="s">
        <v>88</v>
      </c>
      <c r="N184" s="11" t="s">
        <v>89</v>
      </c>
      <c r="O184" s="11" t="s">
        <v>723</v>
      </c>
      <c r="P184" s="11" t="s">
        <v>1493</v>
      </c>
      <c r="Q184" s="11">
        <v>350</v>
      </c>
      <c r="R184" s="11">
        <v>0.66283999999999998</v>
      </c>
      <c r="S184" s="11">
        <f t="shared" si="29"/>
        <v>1.8938285714285713E-3</v>
      </c>
      <c r="T184" s="11">
        <f t="shared" si="30"/>
        <v>3.1563809523809522E-2</v>
      </c>
      <c r="U184" s="11" t="s">
        <v>1494</v>
      </c>
      <c r="V184" s="11" t="s">
        <v>105</v>
      </c>
      <c r="W184" s="11">
        <v>50301010310</v>
      </c>
      <c r="AA184" s="11">
        <v>2023</v>
      </c>
      <c r="AB184" s="13" t="s">
        <v>1495</v>
      </c>
      <c r="AC184" s="11" t="s">
        <v>1496</v>
      </c>
      <c r="AD184" s="11">
        <v>257.702</v>
      </c>
      <c r="AE184" s="11" t="s">
        <v>80</v>
      </c>
      <c r="AF184" s="11">
        <v>5.3187666670000002</v>
      </c>
      <c r="AG184" s="11" t="s">
        <v>79</v>
      </c>
      <c r="AH184" s="11">
        <v>5.3187666670000002</v>
      </c>
      <c r="AI184" s="11">
        <v>8.2293553500000005</v>
      </c>
      <c r="AJ184" s="11">
        <v>3821039</v>
      </c>
      <c r="AK184" s="11" t="s">
        <v>142</v>
      </c>
      <c r="AL184" s="11">
        <v>8</v>
      </c>
      <c r="AM184" s="11">
        <v>39643.415000000001</v>
      </c>
      <c r="AN184" s="11">
        <v>49749.707999999999</v>
      </c>
      <c r="AO184" s="11">
        <v>56627.258999999998</v>
      </c>
      <c r="AP184" s="11">
        <v>69600.481</v>
      </c>
      <c r="AQ184" s="11">
        <v>59707.694000000003</v>
      </c>
      <c r="AR184" s="11">
        <v>42476.650999999998</v>
      </c>
      <c r="AS184" s="11">
        <v>30605.953000000001</v>
      </c>
      <c r="AT184" s="11">
        <v>21753.18</v>
      </c>
      <c r="AU184" s="11">
        <v>16544.478999999999</v>
      </c>
      <c r="AV184" s="11">
        <v>17407.962</v>
      </c>
      <c r="AW184" s="11">
        <v>21209.421999999999</v>
      </c>
      <c r="AX184" s="11">
        <v>34931.472000000002</v>
      </c>
      <c r="AY184" s="11">
        <v>51748.343999999997</v>
      </c>
      <c r="AZ184" s="11" t="s">
        <v>45</v>
      </c>
      <c r="BA184" s="11">
        <v>16544.478999999999</v>
      </c>
      <c r="BB184" s="11">
        <v>40451.048900000002</v>
      </c>
      <c r="BC184" s="11">
        <v>31310.263719999999</v>
      </c>
      <c r="BD184" s="11">
        <v>96927.665040000007</v>
      </c>
      <c r="BE184" s="11">
        <v>80817.659339999998</v>
      </c>
      <c r="BF184" s="11">
        <v>20.120673230000001</v>
      </c>
      <c r="BG184" s="11">
        <v>40451.048900000002</v>
      </c>
      <c r="BH184" s="11" t="s">
        <v>97</v>
      </c>
      <c r="BI184" s="11">
        <v>80817.659339999998</v>
      </c>
      <c r="BJ184" s="11" t="s">
        <v>98</v>
      </c>
      <c r="BK184" s="11">
        <v>31310.263719999999</v>
      </c>
      <c r="BL184" s="11" t="s">
        <v>99</v>
      </c>
    </row>
    <row r="185" spans="1:65" x14ac:dyDescent="0.25">
      <c r="A185" s="11">
        <v>2020</v>
      </c>
      <c r="B185" s="11" t="s">
        <v>1497</v>
      </c>
      <c r="C185" s="11" t="s">
        <v>843</v>
      </c>
      <c r="D185" s="11" t="s">
        <v>347</v>
      </c>
      <c r="E185" s="11" t="s">
        <v>624</v>
      </c>
      <c r="F185" s="11">
        <v>36.131489999999999</v>
      </c>
      <c r="G185" s="11">
        <v>-115.15483</v>
      </c>
      <c r="H185" s="12">
        <v>110059844156</v>
      </c>
      <c r="I185" s="11">
        <v>1799</v>
      </c>
      <c r="J185" s="11" t="s">
        <v>1401</v>
      </c>
      <c r="K185" s="11">
        <v>238990</v>
      </c>
      <c r="L185" s="11" t="s">
        <v>1402</v>
      </c>
      <c r="M185" s="11" t="s">
        <v>1403</v>
      </c>
      <c r="N185" s="11" t="s">
        <v>1404</v>
      </c>
      <c r="O185" s="11" t="s">
        <v>1715</v>
      </c>
      <c r="P185" s="11" t="s">
        <v>1498</v>
      </c>
      <c r="Q185" s="11">
        <v>250</v>
      </c>
      <c r="R185" s="11">
        <v>4.5219040000000002E-2</v>
      </c>
      <c r="S185" s="11">
        <f t="shared" si="29"/>
        <v>1.8087616000000002E-4</v>
      </c>
      <c r="T185" s="11">
        <f t="shared" si="30"/>
        <v>2.153287619047619E-3</v>
      </c>
      <c r="U185" s="11" t="s">
        <v>1499</v>
      </c>
      <c r="V185" s="11" t="s">
        <v>849</v>
      </c>
      <c r="W185" s="13" t="s">
        <v>850</v>
      </c>
      <c r="X185" s="11" t="s">
        <v>80</v>
      </c>
      <c r="Y185" s="11" t="s">
        <v>80</v>
      </c>
      <c r="Z185" s="11" t="s">
        <v>80</v>
      </c>
      <c r="AA185" s="11" t="s">
        <v>80</v>
      </c>
      <c r="AB185" s="11" t="s">
        <v>80</v>
      </c>
      <c r="AC185" s="11" t="s">
        <v>80</v>
      </c>
      <c r="AD185" s="11" t="s">
        <v>80</v>
      </c>
      <c r="AE185" s="11" t="s">
        <v>80</v>
      </c>
      <c r="AF185" s="11" t="s">
        <v>80</v>
      </c>
      <c r="AG185" s="11" t="s">
        <v>80</v>
      </c>
      <c r="AH185" s="11" t="s">
        <v>80</v>
      </c>
      <c r="AI185" s="11" t="s">
        <v>80</v>
      </c>
      <c r="AJ185" s="11" t="s">
        <v>80</v>
      </c>
      <c r="AK185" s="11" t="s">
        <v>80</v>
      </c>
      <c r="AL185" s="11" t="s">
        <v>80</v>
      </c>
      <c r="AM185" s="11" t="s">
        <v>80</v>
      </c>
      <c r="AN185" s="11" t="s">
        <v>80</v>
      </c>
      <c r="AO185" s="11" t="s">
        <v>80</v>
      </c>
      <c r="AP185" s="11" t="s">
        <v>80</v>
      </c>
      <c r="AQ185" s="11" t="s">
        <v>80</v>
      </c>
      <c r="AR185" s="11" t="s">
        <v>80</v>
      </c>
      <c r="AS185" s="11" t="s">
        <v>80</v>
      </c>
      <c r="AT185" s="11" t="s">
        <v>80</v>
      </c>
      <c r="AU185" s="11" t="s">
        <v>80</v>
      </c>
      <c r="AV185" s="11" t="s">
        <v>80</v>
      </c>
      <c r="AW185" s="11" t="s">
        <v>80</v>
      </c>
      <c r="AX185" s="11" t="s">
        <v>80</v>
      </c>
      <c r="AY185" s="11" t="s">
        <v>80</v>
      </c>
      <c r="AZ185" s="11" t="s">
        <v>80</v>
      </c>
      <c r="BA185" s="11" t="s">
        <v>80</v>
      </c>
      <c r="BB185" s="11" t="s">
        <v>80</v>
      </c>
      <c r="BC185" s="11" t="s">
        <v>80</v>
      </c>
      <c r="BD185" s="11" t="s">
        <v>80</v>
      </c>
      <c r="BE185" s="11" t="s">
        <v>80</v>
      </c>
      <c r="BF185" s="11" t="s">
        <v>80</v>
      </c>
      <c r="BG185" s="11" t="s">
        <v>80</v>
      </c>
      <c r="BH185" s="11" t="s">
        <v>851</v>
      </c>
      <c r="BI185" s="11" t="s">
        <v>80</v>
      </c>
      <c r="BJ185" s="11" t="s">
        <v>80</v>
      </c>
      <c r="BK185" s="11" t="s">
        <v>80</v>
      </c>
      <c r="BL185" s="11" t="s">
        <v>851</v>
      </c>
      <c r="BM185" s="11" t="s">
        <v>1500</v>
      </c>
    </row>
    <row r="186" spans="1:65" x14ac:dyDescent="0.25">
      <c r="A186" s="11">
        <v>2019</v>
      </c>
      <c r="B186" s="11" t="s">
        <v>1501</v>
      </c>
      <c r="C186" s="11" t="s">
        <v>1502</v>
      </c>
      <c r="D186" s="11" t="s">
        <v>216</v>
      </c>
      <c r="E186" s="11" t="s">
        <v>217</v>
      </c>
      <c r="F186" s="11">
        <v>29.741954</v>
      </c>
      <c r="G186" s="11">
        <v>-95.165228999999997</v>
      </c>
      <c r="H186" s="12">
        <v>110060340162</v>
      </c>
      <c r="I186" s="11">
        <v>2869</v>
      </c>
      <c r="J186" s="11" t="s">
        <v>68</v>
      </c>
      <c r="K186" s="11">
        <v>325180</v>
      </c>
      <c r="L186" s="11" t="s">
        <v>69</v>
      </c>
      <c r="M186" s="11" t="s">
        <v>70</v>
      </c>
      <c r="N186" s="11" t="s">
        <v>71</v>
      </c>
      <c r="O186" s="11" t="s">
        <v>72</v>
      </c>
      <c r="P186" s="11" t="s">
        <v>73</v>
      </c>
      <c r="Q186" s="11">
        <v>350</v>
      </c>
      <c r="R186" s="11">
        <v>0.82891499999999996</v>
      </c>
      <c r="S186" s="11">
        <f t="shared" si="29"/>
        <v>2.3683285714285714E-3</v>
      </c>
      <c r="T186" s="11">
        <f t="shared" si="30"/>
        <v>3.9472142857142858E-2</v>
      </c>
      <c r="U186" s="11" t="s">
        <v>1503</v>
      </c>
      <c r="V186" s="11" t="s">
        <v>1440</v>
      </c>
      <c r="W186" s="13" t="s">
        <v>221</v>
      </c>
      <c r="AA186" s="11">
        <v>2023</v>
      </c>
      <c r="AB186" s="13" t="s">
        <v>222</v>
      </c>
      <c r="AC186" s="11" t="s">
        <v>1504</v>
      </c>
      <c r="AD186" s="11">
        <v>5.5E-2</v>
      </c>
      <c r="AE186" s="11" t="s">
        <v>80</v>
      </c>
      <c r="AF186" s="11">
        <v>7.1999999999999995E-2</v>
      </c>
      <c r="AG186" s="11" t="s">
        <v>79</v>
      </c>
      <c r="AH186" s="11">
        <v>7.1999999999999995E-2</v>
      </c>
      <c r="AI186" s="11">
        <v>0.11140056</v>
      </c>
      <c r="AJ186" s="11" t="s">
        <v>80</v>
      </c>
      <c r="AK186" s="11" t="s">
        <v>80</v>
      </c>
      <c r="AL186" s="11" t="s">
        <v>80</v>
      </c>
      <c r="AM186" s="11" t="s">
        <v>80</v>
      </c>
      <c r="AN186" s="11" t="s">
        <v>80</v>
      </c>
      <c r="AO186" s="11" t="s">
        <v>80</v>
      </c>
      <c r="AP186" s="11" t="s">
        <v>80</v>
      </c>
      <c r="AQ186" s="11" t="s">
        <v>80</v>
      </c>
      <c r="AR186" s="11" t="s">
        <v>80</v>
      </c>
      <c r="AS186" s="11" t="s">
        <v>80</v>
      </c>
      <c r="AT186" s="11" t="s">
        <v>80</v>
      </c>
      <c r="AU186" s="11" t="s">
        <v>80</v>
      </c>
      <c r="AV186" s="11" t="s">
        <v>80</v>
      </c>
      <c r="AW186" s="11" t="s">
        <v>80</v>
      </c>
      <c r="AX186" s="11" t="s">
        <v>80</v>
      </c>
      <c r="AY186" s="11" t="s">
        <v>80</v>
      </c>
      <c r="AZ186" s="11" t="s">
        <v>80</v>
      </c>
      <c r="BA186" s="11" t="s">
        <v>80</v>
      </c>
      <c r="BB186" s="11" t="s">
        <v>80</v>
      </c>
      <c r="BC186" s="11" t="s">
        <v>80</v>
      </c>
      <c r="BD186" s="11" t="s">
        <v>80</v>
      </c>
      <c r="BE186" s="11" t="s">
        <v>80</v>
      </c>
      <c r="BF186" s="11">
        <f t="shared" ref="BF186:BF188" si="71">$AI186/0.409</f>
        <v>0.27237300733496334</v>
      </c>
      <c r="BG186" s="11">
        <f t="shared" ref="BG186:BG188" si="72">$BF186</f>
        <v>0.27237300733496334</v>
      </c>
      <c r="BH186" s="11" t="s">
        <v>344</v>
      </c>
      <c r="BI186" s="11">
        <f t="shared" ref="BI186:BI188" si="73">$BF186</f>
        <v>0.27237300733496334</v>
      </c>
      <c r="BJ186" s="11" t="s">
        <v>344</v>
      </c>
      <c r="BK186" s="11">
        <f t="shared" ref="BK186:BK188" si="74">$BF186</f>
        <v>0.27237300733496334</v>
      </c>
      <c r="BL186" s="11" t="s">
        <v>344</v>
      </c>
      <c r="BM186" s="11" t="s">
        <v>632</v>
      </c>
    </row>
    <row r="187" spans="1:65" x14ac:dyDescent="0.25">
      <c r="A187" s="11">
        <v>2020</v>
      </c>
      <c r="B187" s="11" t="s">
        <v>1505</v>
      </c>
      <c r="C187" s="11" t="s">
        <v>843</v>
      </c>
      <c r="D187" s="11" t="s">
        <v>347</v>
      </c>
      <c r="E187" s="11" t="s">
        <v>624</v>
      </c>
      <c r="F187" s="11">
        <v>36.075400000000002</v>
      </c>
      <c r="G187" s="11">
        <v>-115.1669</v>
      </c>
      <c r="H187" s="12">
        <v>110064134459</v>
      </c>
      <c r="I187" s="11">
        <v>4581</v>
      </c>
      <c r="J187" s="11" t="s">
        <v>308</v>
      </c>
      <c r="K187" s="11">
        <v>339999</v>
      </c>
      <c r="L187" s="11" t="s">
        <v>309</v>
      </c>
      <c r="M187" s="11" t="s">
        <v>275</v>
      </c>
      <c r="N187" s="11" t="s">
        <v>276</v>
      </c>
      <c r="O187" s="11" t="s">
        <v>723</v>
      </c>
      <c r="P187" s="11" t="s">
        <v>1506</v>
      </c>
      <c r="Q187" s="11">
        <v>250</v>
      </c>
      <c r="R187" s="11">
        <v>2.8470202E-2</v>
      </c>
      <c r="S187" s="11">
        <f t="shared" si="29"/>
        <v>1.13880808E-4</v>
      </c>
      <c r="T187" s="11">
        <f t="shared" si="30"/>
        <v>1.3557239047619048E-3</v>
      </c>
      <c r="U187" s="11" t="s">
        <v>1507</v>
      </c>
      <c r="V187" s="11" t="s">
        <v>1508</v>
      </c>
      <c r="W187" s="13" t="s">
        <v>850</v>
      </c>
      <c r="AA187" s="11">
        <v>2023</v>
      </c>
      <c r="AB187" s="13" t="s">
        <v>858</v>
      </c>
      <c r="AC187" s="11" t="s">
        <v>1509</v>
      </c>
      <c r="AD187" s="11">
        <v>0.5</v>
      </c>
      <c r="AE187" s="11">
        <v>0.5</v>
      </c>
      <c r="AF187" s="11">
        <v>1.7863889000000001E-2</v>
      </c>
      <c r="AG187" s="11" t="s">
        <v>79</v>
      </c>
      <c r="AH187" s="11">
        <v>0.5</v>
      </c>
      <c r="AI187" s="11">
        <v>0.77361500000000005</v>
      </c>
      <c r="AJ187" s="11" t="s">
        <v>80</v>
      </c>
      <c r="AK187" s="11" t="s">
        <v>80</v>
      </c>
      <c r="AL187" s="11" t="s">
        <v>80</v>
      </c>
      <c r="AM187" s="11" t="s">
        <v>80</v>
      </c>
      <c r="AN187" s="11" t="s">
        <v>80</v>
      </c>
      <c r="AO187" s="11" t="s">
        <v>80</v>
      </c>
      <c r="AP187" s="11" t="s">
        <v>80</v>
      </c>
      <c r="AQ187" s="11" t="s">
        <v>80</v>
      </c>
      <c r="AR187" s="11" t="s">
        <v>80</v>
      </c>
      <c r="AS187" s="11" t="s">
        <v>80</v>
      </c>
      <c r="AT187" s="11" t="s">
        <v>80</v>
      </c>
      <c r="AU187" s="11" t="s">
        <v>80</v>
      </c>
      <c r="AV187" s="11" t="s">
        <v>80</v>
      </c>
      <c r="AW187" s="11" t="s">
        <v>80</v>
      </c>
      <c r="AX187" s="11" t="s">
        <v>80</v>
      </c>
      <c r="AY187" s="11" t="s">
        <v>80</v>
      </c>
      <c r="AZ187" s="11" t="s">
        <v>80</v>
      </c>
      <c r="BA187" s="11" t="s">
        <v>80</v>
      </c>
      <c r="BB187" s="11" t="s">
        <v>80</v>
      </c>
      <c r="BC187" s="11" t="s">
        <v>80</v>
      </c>
      <c r="BD187" s="11" t="s">
        <v>80</v>
      </c>
      <c r="BE187" s="11" t="s">
        <v>80</v>
      </c>
      <c r="BF187" s="11">
        <f t="shared" si="71"/>
        <v>1.8914792176039121</v>
      </c>
      <c r="BG187" s="11">
        <f t="shared" si="72"/>
        <v>1.8914792176039121</v>
      </c>
      <c r="BH187" s="11" t="s">
        <v>344</v>
      </c>
      <c r="BI187" s="11">
        <f t="shared" si="73"/>
        <v>1.8914792176039121</v>
      </c>
      <c r="BJ187" s="11" t="s">
        <v>344</v>
      </c>
      <c r="BK187" s="11">
        <f t="shared" si="74"/>
        <v>1.8914792176039121</v>
      </c>
      <c r="BL187" s="11" t="s">
        <v>344</v>
      </c>
      <c r="BM187" s="11" t="s">
        <v>632</v>
      </c>
    </row>
    <row r="188" spans="1:65" x14ac:dyDescent="0.25">
      <c r="A188" s="11">
        <v>2019</v>
      </c>
      <c r="B188" s="11" t="s">
        <v>1510</v>
      </c>
      <c r="C188" s="11" t="s">
        <v>1106</v>
      </c>
      <c r="D188" s="11" t="s">
        <v>752</v>
      </c>
      <c r="E188" s="11" t="s">
        <v>256</v>
      </c>
      <c r="F188" s="11">
        <v>37.977150000000002</v>
      </c>
      <c r="G188" s="11">
        <v>-122.33269</v>
      </c>
      <c r="H188" s="12">
        <v>110064252419</v>
      </c>
      <c r="I188" s="11">
        <v>4952</v>
      </c>
      <c r="J188" s="11" t="s">
        <v>308</v>
      </c>
      <c r="K188" s="11">
        <v>339999</v>
      </c>
      <c r="L188" s="11" t="s">
        <v>309</v>
      </c>
      <c r="M188" s="11" t="s">
        <v>275</v>
      </c>
      <c r="N188" s="11" t="s">
        <v>276</v>
      </c>
      <c r="O188" s="11" t="s">
        <v>1716</v>
      </c>
      <c r="P188" s="11" t="s">
        <v>1717</v>
      </c>
      <c r="Q188" s="11">
        <v>365</v>
      </c>
      <c r="R188" s="11">
        <v>3.7646556250000001</v>
      </c>
      <c r="S188" s="11">
        <f t="shared" si="29"/>
        <v>1.0314125E-2</v>
      </c>
      <c r="T188" s="11">
        <f t="shared" si="30"/>
        <v>0.17926931547619049</v>
      </c>
      <c r="U188" s="11" t="s">
        <v>1511</v>
      </c>
      <c r="V188" s="11" t="s">
        <v>1512</v>
      </c>
      <c r="W188" s="13" t="s">
        <v>264</v>
      </c>
      <c r="AA188" s="11">
        <v>2023</v>
      </c>
      <c r="AB188" s="13" t="s">
        <v>266</v>
      </c>
      <c r="AC188" s="11" t="s">
        <v>1513</v>
      </c>
      <c r="AD188" s="11">
        <v>28.5</v>
      </c>
      <c r="AE188" s="11" t="s">
        <v>80</v>
      </c>
      <c r="AF188" s="11">
        <v>9.0296000000000003</v>
      </c>
      <c r="AG188" s="11" t="s">
        <v>79</v>
      </c>
      <c r="AH188" s="11">
        <v>9.0296000000000003</v>
      </c>
      <c r="AI188" s="11">
        <v>13.97086801</v>
      </c>
      <c r="AJ188" s="11">
        <v>1671881</v>
      </c>
      <c r="AK188" s="11" t="s">
        <v>80</v>
      </c>
      <c r="AL188" s="11">
        <v>-9</v>
      </c>
      <c r="AM188" s="11">
        <v>3.0000000000000001E-3</v>
      </c>
      <c r="AN188" s="11">
        <v>2.7E-2</v>
      </c>
      <c r="AO188" s="11">
        <v>2.4E-2</v>
      </c>
      <c r="AP188" s="11">
        <v>0.01</v>
      </c>
      <c r="AQ188" s="11">
        <v>3.0000000000000001E-3</v>
      </c>
      <c r="AR188" s="11">
        <v>0</v>
      </c>
      <c r="AS188" s="11">
        <v>0</v>
      </c>
      <c r="AT188" s="11">
        <v>0</v>
      </c>
      <c r="AU188" s="11">
        <v>0</v>
      </c>
      <c r="AV188" s="11">
        <v>0</v>
      </c>
      <c r="AW188" s="11">
        <v>0</v>
      </c>
      <c r="AX188" s="11">
        <v>3.0000000000000001E-3</v>
      </c>
      <c r="AY188" s="11">
        <v>6.0000000000000001E-3</v>
      </c>
      <c r="AZ188" s="11" t="s">
        <v>80</v>
      </c>
      <c r="BA188" s="11" t="s">
        <v>80</v>
      </c>
      <c r="BB188" s="11" t="s">
        <v>80</v>
      </c>
      <c r="BC188" s="11" t="s">
        <v>80</v>
      </c>
      <c r="BD188" s="11" t="s">
        <v>80</v>
      </c>
      <c r="BE188" s="11" t="s">
        <v>80</v>
      </c>
      <c r="BF188" s="11">
        <f t="shared" si="71"/>
        <v>34.158601491442546</v>
      </c>
      <c r="BG188" s="11">
        <f t="shared" si="72"/>
        <v>34.158601491442546</v>
      </c>
      <c r="BH188" s="11" t="s">
        <v>81</v>
      </c>
      <c r="BI188" s="11">
        <f t="shared" si="73"/>
        <v>34.158601491442546</v>
      </c>
      <c r="BJ188" s="11" t="s">
        <v>81</v>
      </c>
      <c r="BK188" s="11">
        <f t="shared" si="74"/>
        <v>34.158601491442546</v>
      </c>
      <c r="BL188" s="11" t="s">
        <v>81</v>
      </c>
      <c r="BM188" s="11" t="s">
        <v>632</v>
      </c>
    </row>
    <row r="189" spans="1:65" x14ac:dyDescent="0.25">
      <c r="A189" s="11">
        <v>2019</v>
      </c>
      <c r="B189" s="11" t="s">
        <v>1514</v>
      </c>
      <c r="C189" s="11" t="s">
        <v>1515</v>
      </c>
      <c r="D189" s="11" t="s">
        <v>1516</v>
      </c>
      <c r="E189" s="11" t="s">
        <v>137</v>
      </c>
      <c r="F189" s="11">
        <v>37.304611999999999</v>
      </c>
      <c r="G189" s="11">
        <v>-87.145292999999995</v>
      </c>
      <c r="H189" s="12">
        <v>110064265496</v>
      </c>
      <c r="I189" s="11">
        <v>4952</v>
      </c>
      <c r="J189" s="11" t="s">
        <v>308</v>
      </c>
      <c r="K189" s="11">
        <v>339999</v>
      </c>
      <c r="L189" s="11" t="s">
        <v>309</v>
      </c>
      <c r="M189" s="11" t="s">
        <v>275</v>
      </c>
      <c r="N189" s="11" t="s">
        <v>276</v>
      </c>
      <c r="O189" s="11" t="s">
        <v>1716</v>
      </c>
      <c r="P189" s="11" t="s">
        <v>1717</v>
      </c>
      <c r="Q189" s="11">
        <v>365</v>
      </c>
      <c r="R189" s="11">
        <v>5.6711601250000001</v>
      </c>
      <c r="S189" s="11">
        <f t="shared" ref="S189:S214" si="75">R189/Q189</f>
        <v>1.5537425000000001E-2</v>
      </c>
      <c r="T189" s="11">
        <f t="shared" ref="T189:T214" si="76">R189/21</f>
        <v>0.27005524404761905</v>
      </c>
      <c r="U189" s="11" t="s">
        <v>1517</v>
      </c>
      <c r="V189" s="11" t="s">
        <v>1518</v>
      </c>
      <c r="W189" s="11">
        <v>51100060401</v>
      </c>
      <c r="AA189" s="11">
        <v>2023</v>
      </c>
      <c r="AB189" s="13" t="s">
        <v>1519</v>
      </c>
      <c r="AC189" s="11" t="s">
        <v>1520</v>
      </c>
      <c r="AD189" s="11">
        <v>1.8</v>
      </c>
      <c r="AE189" s="11">
        <v>0.95</v>
      </c>
      <c r="AF189" s="11">
        <v>0.63391666700000004</v>
      </c>
      <c r="AG189" s="11" t="s">
        <v>79</v>
      </c>
      <c r="AH189" s="11">
        <v>0.95</v>
      </c>
      <c r="AI189" s="11">
        <v>1.4698685</v>
      </c>
      <c r="AJ189" s="11">
        <v>11630681</v>
      </c>
      <c r="AK189" s="11" t="s">
        <v>1521</v>
      </c>
      <c r="AL189" s="11">
        <v>7</v>
      </c>
      <c r="AM189" s="11">
        <v>10169.64</v>
      </c>
      <c r="AN189" s="11">
        <v>16939.695</v>
      </c>
      <c r="AO189" s="11">
        <v>16326.050999999999</v>
      </c>
      <c r="AP189" s="11">
        <v>18619.231</v>
      </c>
      <c r="AQ189" s="11">
        <v>13833.225</v>
      </c>
      <c r="AR189" s="11">
        <v>10420.526</v>
      </c>
      <c r="AS189" s="11">
        <v>8397.9439999999995</v>
      </c>
      <c r="AT189" s="11">
        <v>4213.9769999999999</v>
      </c>
      <c r="AU189" s="11">
        <v>2778.73</v>
      </c>
      <c r="AV189" s="11">
        <v>3752.9520000000002</v>
      </c>
      <c r="AW189" s="11">
        <v>5041.6450000000004</v>
      </c>
      <c r="AX189" s="11">
        <v>8047.7629999999999</v>
      </c>
      <c r="AY189" s="11">
        <v>13660.675999999999</v>
      </c>
      <c r="AZ189" s="11" t="s">
        <v>45</v>
      </c>
      <c r="BA189" s="11">
        <v>2778.73</v>
      </c>
      <c r="BB189" s="11">
        <v>6793.9608799999996</v>
      </c>
      <c r="BC189" s="11">
        <v>4938.6333249999998</v>
      </c>
      <c r="BD189" s="11">
        <v>24864.645479999999</v>
      </c>
      <c r="BE189" s="11">
        <v>15320.705620000001</v>
      </c>
      <c r="BF189" s="11">
        <v>3.5938105130000002</v>
      </c>
      <c r="BG189" s="11">
        <v>6793.9608799999996</v>
      </c>
      <c r="BH189" s="11" t="s">
        <v>97</v>
      </c>
      <c r="BI189" s="11">
        <v>15320.705620000001</v>
      </c>
      <c r="BJ189" s="11" t="s">
        <v>98</v>
      </c>
      <c r="BK189" s="11">
        <v>4938.6333249999998</v>
      </c>
      <c r="BL189" s="11" t="s">
        <v>99</v>
      </c>
    </row>
    <row r="190" spans="1:65" x14ac:dyDescent="0.25">
      <c r="A190" s="11">
        <v>2021</v>
      </c>
      <c r="B190" s="11" t="s">
        <v>1522</v>
      </c>
      <c r="C190" s="11" t="s">
        <v>1523</v>
      </c>
      <c r="D190" s="11" t="s">
        <v>1524</v>
      </c>
      <c r="E190" s="11" t="s">
        <v>137</v>
      </c>
      <c r="F190" s="11">
        <v>38.369734999999999</v>
      </c>
      <c r="G190" s="11">
        <v>-85.180234999999996</v>
      </c>
      <c r="H190" s="12">
        <v>110064268260</v>
      </c>
      <c r="I190" s="11">
        <v>4952</v>
      </c>
      <c r="J190" s="11" t="s">
        <v>308</v>
      </c>
      <c r="K190" s="11">
        <v>339999</v>
      </c>
      <c r="L190" s="11" t="s">
        <v>309</v>
      </c>
      <c r="M190" s="11" t="s">
        <v>275</v>
      </c>
      <c r="N190" s="11" t="s">
        <v>276</v>
      </c>
      <c r="O190" s="11" t="s">
        <v>1716</v>
      </c>
      <c r="P190" s="11" t="s">
        <v>1719</v>
      </c>
      <c r="Q190" s="11">
        <v>365</v>
      </c>
      <c r="R190" s="11">
        <v>2.3520463130000002</v>
      </c>
      <c r="S190" s="11">
        <f t="shared" si="75"/>
        <v>6.4439625013698633E-3</v>
      </c>
      <c r="T190" s="11">
        <f t="shared" si="76"/>
        <v>0.11200220538095239</v>
      </c>
      <c r="U190" s="11" t="s">
        <v>1525</v>
      </c>
      <c r="V190" s="11" t="s">
        <v>1526</v>
      </c>
      <c r="W190" s="11">
        <v>51401020404</v>
      </c>
      <c r="AA190" s="11">
        <v>2023</v>
      </c>
      <c r="AB190" s="13" t="s">
        <v>1527</v>
      </c>
      <c r="AC190" s="11" t="s">
        <v>894</v>
      </c>
      <c r="AD190" s="11">
        <v>0.75</v>
      </c>
      <c r="AE190" s="11">
        <v>0.46300000000000002</v>
      </c>
      <c r="AF190" s="11">
        <v>0.28183333300000002</v>
      </c>
      <c r="AG190" s="11" t="s">
        <v>79</v>
      </c>
      <c r="AH190" s="11">
        <v>0.46300000000000002</v>
      </c>
      <c r="AI190" s="11">
        <v>0.71636749</v>
      </c>
      <c r="AJ190" s="11">
        <v>1825522</v>
      </c>
      <c r="AK190" s="11" t="s">
        <v>596</v>
      </c>
      <c r="AL190" s="11">
        <v>6</v>
      </c>
      <c r="AM190" s="11">
        <v>8692.3549999999996</v>
      </c>
      <c r="AN190" s="11">
        <v>13908.438</v>
      </c>
      <c r="AO190" s="11">
        <v>15230.742</v>
      </c>
      <c r="AP190" s="11">
        <v>17115.947</v>
      </c>
      <c r="AQ190" s="11">
        <v>13287.514999999999</v>
      </c>
      <c r="AR190" s="11">
        <v>10265.599</v>
      </c>
      <c r="AS190" s="11">
        <v>6164.9920000000002</v>
      </c>
      <c r="AT190" s="11">
        <v>2877.4540000000002</v>
      </c>
      <c r="AU190" s="11">
        <v>2422.1729999999998</v>
      </c>
      <c r="AV190" s="11">
        <v>2412.828</v>
      </c>
      <c r="AW190" s="11">
        <v>2480.6590000000001</v>
      </c>
      <c r="AX190" s="11">
        <v>5265.9170000000004</v>
      </c>
      <c r="AY190" s="11">
        <v>11405.573</v>
      </c>
      <c r="AZ190" s="11" t="s">
        <v>46</v>
      </c>
      <c r="BA190" s="11">
        <v>2412.828</v>
      </c>
      <c r="BB190" s="11">
        <v>5899.3349630000002</v>
      </c>
      <c r="BC190" s="11">
        <v>4267.05591</v>
      </c>
      <c r="BD190" s="11">
        <v>21252.701710000001</v>
      </c>
      <c r="BE190" s="11">
        <v>13121.85218</v>
      </c>
      <c r="BF190" s="11">
        <v>1.7515097559999999</v>
      </c>
      <c r="BG190" s="11">
        <v>5899.3349630000002</v>
      </c>
      <c r="BH190" s="11" t="s">
        <v>97</v>
      </c>
      <c r="BI190" s="11">
        <v>13121.85218</v>
      </c>
      <c r="BJ190" s="11" t="s">
        <v>98</v>
      </c>
      <c r="BK190" s="11">
        <v>4267.05591</v>
      </c>
      <c r="BL190" s="11" t="s">
        <v>99</v>
      </c>
    </row>
    <row r="191" spans="1:65" x14ac:dyDescent="0.25">
      <c r="A191" s="11">
        <v>2020</v>
      </c>
      <c r="B191" s="11" t="s">
        <v>1528</v>
      </c>
      <c r="C191" s="11" t="s">
        <v>843</v>
      </c>
      <c r="D191" s="11" t="s">
        <v>855</v>
      </c>
      <c r="E191" s="11" t="s">
        <v>624</v>
      </c>
      <c r="F191" s="11">
        <v>36.19997</v>
      </c>
      <c r="G191" s="11">
        <v>-115.19658</v>
      </c>
      <c r="H191" s="12">
        <v>110064418553</v>
      </c>
      <c r="I191" s="11">
        <v>5541</v>
      </c>
      <c r="J191" s="11" t="s">
        <v>1529</v>
      </c>
      <c r="K191" s="11">
        <v>445250</v>
      </c>
      <c r="L191" s="11" t="s">
        <v>1530</v>
      </c>
      <c r="M191" s="11" t="s">
        <v>846</v>
      </c>
      <c r="N191" s="11" t="s">
        <v>846</v>
      </c>
      <c r="O191" s="11" t="s">
        <v>723</v>
      </c>
      <c r="P191" s="11" t="s">
        <v>1531</v>
      </c>
      <c r="Q191" s="11">
        <v>250</v>
      </c>
      <c r="R191" s="11">
        <v>7.2530060000000002E-3</v>
      </c>
      <c r="S191" s="11">
        <f t="shared" si="75"/>
        <v>2.9012024000000002E-5</v>
      </c>
      <c r="T191" s="11">
        <f t="shared" si="76"/>
        <v>3.453812380952381E-4</v>
      </c>
      <c r="U191" s="11" t="s">
        <v>1532</v>
      </c>
      <c r="V191" s="11" t="s">
        <v>849</v>
      </c>
      <c r="W191" s="13" t="s">
        <v>850</v>
      </c>
      <c r="AA191" s="11">
        <v>2023</v>
      </c>
      <c r="AB191" s="13" t="s">
        <v>858</v>
      </c>
      <c r="AC191" s="11" t="s">
        <v>1129</v>
      </c>
      <c r="AD191" s="11">
        <v>2.8799999999999999E-2</v>
      </c>
      <c r="AE191" s="11">
        <v>2.8799999999999999E-2</v>
      </c>
      <c r="AF191" s="11">
        <v>0</v>
      </c>
      <c r="AG191" s="11" t="s">
        <v>79</v>
      </c>
      <c r="AH191" s="11">
        <v>2.8799999999999999E-2</v>
      </c>
      <c r="AI191" s="11">
        <v>4.4560224000000002E-2</v>
      </c>
      <c r="AJ191" s="11" t="s">
        <v>80</v>
      </c>
      <c r="AK191" s="11" t="s">
        <v>80</v>
      </c>
      <c r="AL191" s="11" t="s">
        <v>80</v>
      </c>
      <c r="AM191" s="11" t="s">
        <v>80</v>
      </c>
      <c r="AN191" s="11" t="s">
        <v>80</v>
      </c>
      <c r="AO191" s="11" t="s">
        <v>80</v>
      </c>
      <c r="AP191" s="11" t="s">
        <v>80</v>
      </c>
      <c r="AQ191" s="11" t="s">
        <v>80</v>
      </c>
      <c r="AR191" s="11" t="s">
        <v>80</v>
      </c>
      <c r="AS191" s="11" t="s">
        <v>80</v>
      </c>
      <c r="AT191" s="11" t="s">
        <v>80</v>
      </c>
      <c r="AU191" s="11" t="s">
        <v>80</v>
      </c>
      <c r="AV191" s="11" t="s">
        <v>80</v>
      </c>
      <c r="AW191" s="11" t="s">
        <v>80</v>
      </c>
      <c r="AX191" s="11" t="s">
        <v>80</v>
      </c>
      <c r="AY191" s="11" t="s">
        <v>80</v>
      </c>
      <c r="AZ191" s="11" t="s">
        <v>80</v>
      </c>
      <c r="BA191" s="11" t="s">
        <v>80</v>
      </c>
      <c r="BB191" s="11" t="s">
        <v>80</v>
      </c>
      <c r="BC191" s="11" t="s">
        <v>80</v>
      </c>
      <c r="BD191" s="11" t="s">
        <v>80</v>
      </c>
      <c r="BE191" s="11" t="s">
        <v>80</v>
      </c>
      <c r="BF191" s="11">
        <f t="shared" ref="BF191" si="77">$AI191/0.409</f>
        <v>0.10894920293398534</v>
      </c>
      <c r="BG191" s="11">
        <f t="shared" ref="BG191" si="78">$BF191</f>
        <v>0.10894920293398534</v>
      </c>
      <c r="BH191" s="11" t="s">
        <v>344</v>
      </c>
      <c r="BI191" s="11">
        <f t="shared" ref="BI191" si="79">$BF191</f>
        <v>0.10894920293398534</v>
      </c>
      <c r="BJ191" s="11" t="s">
        <v>344</v>
      </c>
      <c r="BK191" s="11">
        <f t="shared" ref="BK191" si="80">$BF191</f>
        <v>0.10894920293398534</v>
      </c>
      <c r="BL191" s="11" t="s">
        <v>344</v>
      </c>
      <c r="BM191" s="11" t="s">
        <v>632</v>
      </c>
    </row>
    <row r="192" spans="1:65" x14ac:dyDescent="0.25">
      <c r="A192" s="11">
        <v>2020</v>
      </c>
      <c r="B192" s="11" t="s">
        <v>1533</v>
      </c>
      <c r="C192" s="11" t="s">
        <v>346</v>
      </c>
      <c r="D192" s="11" t="s">
        <v>347</v>
      </c>
      <c r="E192" s="11" t="s">
        <v>137</v>
      </c>
      <c r="F192" s="11">
        <v>37.915556000000002</v>
      </c>
      <c r="G192" s="11">
        <v>-84.268332999999998</v>
      </c>
      <c r="H192" s="12">
        <v>110064596361</v>
      </c>
      <c r="I192" s="11">
        <v>4952</v>
      </c>
      <c r="J192" s="11" t="s">
        <v>308</v>
      </c>
      <c r="K192" s="11">
        <v>339999</v>
      </c>
      <c r="L192" s="11" t="s">
        <v>309</v>
      </c>
      <c r="M192" s="11" t="s">
        <v>275</v>
      </c>
      <c r="N192" s="11" t="s">
        <v>276</v>
      </c>
      <c r="O192" s="11" t="s">
        <v>1716</v>
      </c>
      <c r="P192" s="11" t="s">
        <v>1717</v>
      </c>
      <c r="Q192" s="11">
        <v>365</v>
      </c>
      <c r="R192" s="11">
        <v>9.3943700000000003</v>
      </c>
      <c r="S192" s="11">
        <f t="shared" si="75"/>
        <v>2.5738E-2</v>
      </c>
      <c r="T192" s="11">
        <f t="shared" si="76"/>
        <v>0.4473509523809524</v>
      </c>
      <c r="U192" s="11" t="s">
        <v>1534</v>
      </c>
      <c r="V192" s="11" t="s">
        <v>1535</v>
      </c>
      <c r="W192" s="11">
        <v>51002050107</v>
      </c>
      <c r="AA192" s="11">
        <v>2023</v>
      </c>
      <c r="AB192" s="13" t="s">
        <v>1536</v>
      </c>
      <c r="AC192" s="11" t="s">
        <v>894</v>
      </c>
      <c r="AD192" s="11">
        <v>2</v>
      </c>
      <c r="AE192" s="11">
        <v>0.95499999999999996</v>
      </c>
      <c r="AF192" s="11">
        <v>1.0952500000000001</v>
      </c>
      <c r="AG192" s="11" t="s">
        <v>79</v>
      </c>
      <c r="AH192" s="11">
        <v>0.95499999999999996</v>
      </c>
      <c r="AI192" s="11">
        <v>1.47760465</v>
      </c>
      <c r="AJ192" s="11">
        <v>1827714</v>
      </c>
      <c r="AK192" s="11" t="s">
        <v>596</v>
      </c>
      <c r="AL192" s="11">
        <v>6</v>
      </c>
      <c r="AM192" s="11">
        <v>5680.3950000000004</v>
      </c>
      <c r="AN192" s="11">
        <v>9151.8130000000001</v>
      </c>
      <c r="AO192" s="11">
        <v>9301.6919999999991</v>
      </c>
      <c r="AP192" s="11">
        <v>11385.966</v>
      </c>
      <c r="AQ192" s="11">
        <v>8899.6119999999992</v>
      </c>
      <c r="AR192" s="11">
        <v>6747.2</v>
      </c>
      <c r="AS192" s="11">
        <v>3619.3440000000001</v>
      </c>
      <c r="AT192" s="11">
        <v>1738.23</v>
      </c>
      <c r="AU192" s="11">
        <v>1408.0129999999999</v>
      </c>
      <c r="AV192" s="11">
        <v>1111.145</v>
      </c>
      <c r="AW192" s="11">
        <v>1493.732</v>
      </c>
      <c r="AX192" s="11">
        <v>3567.8270000000002</v>
      </c>
      <c r="AY192" s="11">
        <v>7277.7879999999996</v>
      </c>
      <c r="AZ192" s="11" t="s">
        <v>46</v>
      </c>
      <c r="BA192" s="11">
        <v>1111.145</v>
      </c>
      <c r="BB192" s="11">
        <v>2716.7359409999999</v>
      </c>
      <c r="BC192" s="11">
        <v>1912.1365699999999</v>
      </c>
      <c r="BD192" s="11">
        <v>13888.49633</v>
      </c>
      <c r="BE192" s="11">
        <v>6889.2472180000004</v>
      </c>
      <c r="BF192" s="11">
        <v>3.6127253060000002</v>
      </c>
      <c r="BG192" s="11">
        <v>2716.7359409999999</v>
      </c>
      <c r="BH192" s="11" t="s">
        <v>97</v>
      </c>
      <c r="BI192" s="11">
        <v>6889.2472180000004</v>
      </c>
      <c r="BJ192" s="11" t="s">
        <v>98</v>
      </c>
      <c r="BK192" s="11">
        <v>1912.1365699999999</v>
      </c>
      <c r="BL192" s="11" t="s">
        <v>99</v>
      </c>
    </row>
    <row r="193" spans="1:65" x14ac:dyDescent="0.25">
      <c r="A193" s="11">
        <v>2023</v>
      </c>
      <c r="B193" s="11" t="s">
        <v>1537</v>
      </c>
      <c r="C193" s="11" t="s">
        <v>438</v>
      </c>
      <c r="D193" s="11" t="s">
        <v>439</v>
      </c>
      <c r="E193" s="11" t="s">
        <v>411</v>
      </c>
      <c r="F193" s="11">
        <v>30.23771</v>
      </c>
      <c r="G193" s="11">
        <v>-93.258650000000003</v>
      </c>
      <c r="H193" s="12">
        <v>110064611969</v>
      </c>
      <c r="I193" s="11">
        <v>2819</v>
      </c>
      <c r="J193" s="11" t="s">
        <v>86</v>
      </c>
      <c r="K193" s="11">
        <v>323120</v>
      </c>
      <c r="L193" s="11" t="s">
        <v>87</v>
      </c>
      <c r="M193" s="11" t="s">
        <v>88</v>
      </c>
      <c r="N193" s="11" t="s">
        <v>89</v>
      </c>
      <c r="O193" s="11" t="s">
        <v>72</v>
      </c>
      <c r="P193" s="11" t="s">
        <v>1538</v>
      </c>
      <c r="Q193" s="11">
        <v>350</v>
      </c>
      <c r="R193" s="11">
        <v>5.10975</v>
      </c>
      <c r="S193" s="11">
        <f t="shared" si="75"/>
        <v>1.4599285714285714E-2</v>
      </c>
      <c r="T193" s="11">
        <f t="shared" si="76"/>
        <v>0.24332142857142858</v>
      </c>
      <c r="U193" s="11" t="s">
        <v>1539</v>
      </c>
      <c r="V193" s="11" t="s">
        <v>1540</v>
      </c>
      <c r="W193" s="11">
        <v>80802060302</v>
      </c>
      <c r="AA193" s="11">
        <v>2023</v>
      </c>
      <c r="AB193" s="13" t="s">
        <v>1541</v>
      </c>
      <c r="AD193" s="11" t="s">
        <v>80</v>
      </c>
      <c r="AE193" s="11" t="s">
        <v>80</v>
      </c>
      <c r="AF193" s="11">
        <v>9.2202853699999991</v>
      </c>
      <c r="AG193" s="11" t="s">
        <v>79</v>
      </c>
      <c r="AH193" s="11">
        <v>9.2202853699999991</v>
      </c>
      <c r="AI193" s="11">
        <v>14.265902130000001</v>
      </c>
      <c r="AJ193" s="11">
        <v>3710376</v>
      </c>
      <c r="AK193" s="11" t="s">
        <v>80</v>
      </c>
      <c r="AL193" s="11">
        <v>1</v>
      </c>
      <c r="AM193" s="11">
        <v>11.946999999999999</v>
      </c>
      <c r="AN193" s="11">
        <v>21.873999999999999</v>
      </c>
      <c r="AO193" s="11">
        <v>18.379000000000001</v>
      </c>
      <c r="AP193" s="11">
        <v>14.122</v>
      </c>
      <c r="AQ193" s="11">
        <v>11.906000000000001</v>
      </c>
      <c r="AR193" s="11">
        <v>11.329000000000001</v>
      </c>
      <c r="AS193" s="11">
        <v>8.3970000000000002</v>
      </c>
      <c r="AT193" s="11">
        <v>3.5259999999999998</v>
      </c>
      <c r="AU193" s="11">
        <v>2.9</v>
      </c>
      <c r="AV193" s="11">
        <v>5.0949999999999998</v>
      </c>
      <c r="AW193" s="11">
        <v>14.387</v>
      </c>
      <c r="AX193" s="11">
        <v>31.71</v>
      </c>
      <c r="AY193" s="11">
        <v>18.297999999999998</v>
      </c>
      <c r="AZ193" s="11" t="s">
        <v>45</v>
      </c>
      <c r="BA193" s="11">
        <v>2.9</v>
      </c>
      <c r="BB193" s="11">
        <v>7.0904645479999999</v>
      </c>
      <c r="BC193" s="11">
        <v>4.0477291900000001</v>
      </c>
      <c r="BD193" s="11">
        <v>29.21026895</v>
      </c>
      <c r="BE193" s="11">
        <v>12.464545490000001</v>
      </c>
      <c r="BF193" s="11">
        <v>34.879956319999998</v>
      </c>
      <c r="BG193" s="11">
        <v>34.879956319999998</v>
      </c>
      <c r="BH193" s="11" t="s">
        <v>109</v>
      </c>
      <c r="BI193" s="11">
        <v>34.879956319999998</v>
      </c>
      <c r="BJ193" s="11" t="s">
        <v>109</v>
      </c>
      <c r="BK193" s="11">
        <v>34.879956319999998</v>
      </c>
      <c r="BL193" s="11" t="s">
        <v>109</v>
      </c>
    </row>
    <row r="194" spans="1:65" x14ac:dyDescent="0.25">
      <c r="A194" s="11">
        <v>2021</v>
      </c>
      <c r="B194" s="11" t="s">
        <v>1542</v>
      </c>
      <c r="C194" s="11" t="s">
        <v>1543</v>
      </c>
      <c r="D194" s="11" t="s">
        <v>1353</v>
      </c>
      <c r="E194" s="11" t="s">
        <v>137</v>
      </c>
      <c r="F194" s="11">
        <v>37.671391</v>
      </c>
      <c r="G194" s="11">
        <v>-87.828888000000006</v>
      </c>
      <c r="H194" s="12">
        <v>110064612557</v>
      </c>
      <c r="I194" s="11">
        <v>4952</v>
      </c>
      <c r="J194" s="11" t="s">
        <v>308</v>
      </c>
      <c r="K194" s="11">
        <v>339999</v>
      </c>
      <c r="L194" s="11" t="s">
        <v>309</v>
      </c>
      <c r="M194" s="11" t="s">
        <v>275</v>
      </c>
      <c r="N194" s="11" t="s">
        <v>276</v>
      </c>
      <c r="O194" s="11" t="s">
        <v>1716</v>
      </c>
      <c r="P194" s="11" t="s">
        <v>1717</v>
      </c>
      <c r="Q194" s="11">
        <v>365</v>
      </c>
      <c r="R194" s="11">
        <v>5.9543727500000001</v>
      </c>
      <c r="S194" s="11">
        <f t="shared" si="75"/>
        <v>1.6313350000000001E-2</v>
      </c>
      <c r="T194" s="11">
        <f t="shared" si="76"/>
        <v>0.28354155952380955</v>
      </c>
      <c r="U194" s="11" t="s">
        <v>1544</v>
      </c>
      <c r="V194" s="11" t="s">
        <v>1545</v>
      </c>
      <c r="W194" s="11">
        <v>51402020504</v>
      </c>
      <c r="AA194" s="11">
        <v>2023</v>
      </c>
      <c r="AB194" s="13" t="s">
        <v>1546</v>
      </c>
      <c r="AC194" s="11" t="s">
        <v>1547</v>
      </c>
      <c r="AD194" s="11">
        <v>3.5</v>
      </c>
      <c r="AE194" s="11">
        <v>1.66</v>
      </c>
      <c r="AF194" s="11">
        <v>2.9049527429999999</v>
      </c>
      <c r="AG194" s="11" t="s">
        <v>79</v>
      </c>
      <c r="AH194" s="11">
        <v>1.66</v>
      </c>
      <c r="AI194" s="11">
        <v>2.5684018000000002</v>
      </c>
      <c r="AJ194" s="11">
        <v>11865236</v>
      </c>
      <c r="AK194" s="11" t="s">
        <v>80</v>
      </c>
      <c r="AL194" s="11">
        <v>1</v>
      </c>
      <c r="AM194" s="11">
        <v>0.85199999999999998</v>
      </c>
      <c r="AN194" s="11">
        <v>3.2330000000000001</v>
      </c>
      <c r="AO194" s="11">
        <v>8.1809999999999992</v>
      </c>
      <c r="AP194" s="11">
        <v>2.5920000000000001</v>
      </c>
      <c r="AQ194" s="11">
        <v>1.464</v>
      </c>
      <c r="AR194" s="11">
        <v>1.056</v>
      </c>
      <c r="AS194" s="11">
        <v>0.65800000000000003</v>
      </c>
      <c r="AT194" s="11">
        <v>0.44800000000000001</v>
      </c>
      <c r="AU194" s="11">
        <v>0.27900000000000003</v>
      </c>
      <c r="AV194" s="11">
        <v>0.32800000000000001</v>
      </c>
      <c r="AW194" s="11">
        <v>0.41</v>
      </c>
      <c r="AX194" s="11">
        <v>0.26700000000000002</v>
      </c>
      <c r="AY194" s="11">
        <v>1.2809999999999999</v>
      </c>
      <c r="AZ194" s="11" t="s">
        <v>48</v>
      </c>
      <c r="BA194" s="11">
        <v>0.26700000000000002</v>
      </c>
      <c r="BB194" s="11">
        <v>0.65281173599999998</v>
      </c>
      <c r="BC194" s="11">
        <v>0.34265849199999998</v>
      </c>
      <c r="BD194" s="11">
        <v>2.0831295839999999</v>
      </c>
      <c r="BE194" s="11">
        <v>0.91473176499999997</v>
      </c>
      <c r="BF194" s="11">
        <v>6.279711002</v>
      </c>
      <c r="BG194" s="11">
        <v>6.279711002</v>
      </c>
      <c r="BH194" s="11" t="s">
        <v>109</v>
      </c>
      <c r="BI194" s="11">
        <v>6.279711002</v>
      </c>
      <c r="BJ194" s="11" t="s">
        <v>109</v>
      </c>
      <c r="BK194" s="11">
        <v>6.279711002</v>
      </c>
      <c r="BL194" s="11" t="s">
        <v>109</v>
      </c>
    </row>
    <row r="195" spans="1:65" x14ac:dyDescent="0.25">
      <c r="A195" s="11">
        <v>2021</v>
      </c>
      <c r="B195" s="11" t="s">
        <v>1548</v>
      </c>
      <c r="C195" s="11" t="s">
        <v>1549</v>
      </c>
      <c r="D195" s="11" t="s">
        <v>809</v>
      </c>
      <c r="E195" s="11" t="s">
        <v>137</v>
      </c>
      <c r="F195" s="11">
        <v>38.32978</v>
      </c>
      <c r="G195" s="11">
        <v>-85.540719999999993</v>
      </c>
      <c r="H195" s="12">
        <v>110064615590</v>
      </c>
      <c r="I195" s="11">
        <v>4952</v>
      </c>
      <c r="J195" s="11" t="s">
        <v>308</v>
      </c>
      <c r="K195" s="11">
        <v>339999</v>
      </c>
      <c r="L195" s="11" t="s">
        <v>309</v>
      </c>
      <c r="M195" s="11" t="s">
        <v>275</v>
      </c>
      <c r="N195" s="11" t="s">
        <v>276</v>
      </c>
      <c r="O195" s="11" t="s">
        <v>1716</v>
      </c>
      <c r="P195" s="11" t="s">
        <v>625</v>
      </c>
      <c r="Q195" s="11">
        <v>365</v>
      </c>
      <c r="R195" s="11">
        <v>1.1846576879999999</v>
      </c>
      <c r="S195" s="11">
        <f t="shared" si="75"/>
        <v>3.2456375013698627E-3</v>
      </c>
      <c r="T195" s="11">
        <f t="shared" si="76"/>
        <v>5.6412270857142857E-2</v>
      </c>
      <c r="U195" s="11" t="s">
        <v>1550</v>
      </c>
      <c r="V195" s="11" t="s">
        <v>581</v>
      </c>
      <c r="W195" s="11">
        <v>51401010504</v>
      </c>
      <c r="AA195" s="11">
        <v>2023</v>
      </c>
      <c r="AB195" s="13" t="s">
        <v>584</v>
      </c>
      <c r="AC195" s="11" t="s">
        <v>1551</v>
      </c>
      <c r="AD195" s="11">
        <v>1.25</v>
      </c>
      <c r="AE195" s="11">
        <v>0.27600000000000002</v>
      </c>
      <c r="AF195" s="11">
        <v>0.275416667</v>
      </c>
      <c r="AG195" s="11" t="s">
        <v>79</v>
      </c>
      <c r="AH195" s="11">
        <v>0.27600000000000002</v>
      </c>
      <c r="AI195" s="11">
        <v>0.42703548000000002</v>
      </c>
      <c r="AJ195" s="11">
        <v>10163680</v>
      </c>
      <c r="AK195" s="11" t="s">
        <v>586</v>
      </c>
      <c r="AL195" s="11">
        <v>1</v>
      </c>
      <c r="AM195" s="11">
        <v>8.4760000000000009</v>
      </c>
      <c r="AN195" s="11">
        <v>26.431000000000001</v>
      </c>
      <c r="AO195" s="11">
        <v>50.720999999999997</v>
      </c>
      <c r="AP195" s="11">
        <v>22.236999999999998</v>
      </c>
      <c r="AQ195" s="11">
        <v>12.868</v>
      </c>
      <c r="AR195" s="11">
        <v>9.8190000000000008</v>
      </c>
      <c r="AS195" s="11">
        <v>6.0960000000000001</v>
      </c>
      <c r="AT195" s="11">
        <v>3.895</v>
      </c>
      <c r="AU195" s="11">
        <v>2.5859999999999999</v>
      </c>
      <c r="AV195" s="11">
        <v>2.4140000000000001</v>
      </c>
      <c r="AW195" s="11">
        <v>2.617</v>
      </c>
      <c r="AX195" s="11">
        <v>5.5780000000000003</v>
      </c>
      <c r="AY195" s="11">
        <v>13.465</v>
      </c>
      <c r="AZ195" s="11" t="s">
        <v>46</v>
      </c>
      <c r="BA195" s="11">
        <v>2.4140000000000001</v>
      </c>
      <c r="BB195" s="11">
        <v>5.9022004890000002</v>
      </c>
      <c r="BC195" s="11">
        <v>3.347700975</v>
      </c>
      <c r="BD195" s="11">
        <v>20.723716379999999</v>
      </c>
      <c r="BE195" s="11">
        <v>9.5421614170000009</v>
      </c>
      <c r="BF195" s="11">
        <v>1.0440965280000001</v>
      </c>
      <c r="BG195" s="11">
        <v>5.9022004890000002</v>
      </c>
      <c r="BH195" s="11" t="s">
        <v>97</v>
      </c>
      <c r="BI195" s="11">
        <v>9.5421614170000009</v>
      </c>
      <c r="BJ195" s="11" t="s">
        <v>98</v>
      </c>
      <c r="BK195" s="11">
        <v>3.347700975</v>
      </c>
      <c r="BL195" s="11" t="s">
        <v>99</v>
      </c>
    </row>
    <row r="196" spans="1:65" x14ac:dyDescent="0.25">
      <c r="A196" s="11">
        <v>2019</v>
      </c>
      <c r="B196" s="11" t="s">
        <v>1552</v>
      </c>
      <c r="C196" s="11" t="s">
        <v>1553</v>
      </c>
      <c r="D196" s="11" t="s">
        <v>1047</v>
      </c>
      <c r="E196" s="11" t="s">
        <v>256</v>
      </c>
      <c r="F196" s="11">
        <v>38.273180000000004</v>
      </c>
      <c r="G196" s="11">
        <v>-120.91082</v>
      </c>
      <c r="H196" s="12">
        <v>110064616296</v>
      </c>
      <c r="I196" s="11">
        <v>4952</v>
      </c>
      <c r="J196" s="11" t="s">
        <v>308</v>
      </c>
      <c r="K196" s="11">
        <v>339999</v>
      </c>
      <c r="L196" s="11" t="s">
        <v>309</v>
      </c>
      <c r="M196" s="11" t="s">
        <v>275</v>
      </c>
      <c r="N196" s="11" t="s">
        <v>276</v>
      </c>
      <c r="O196" s="11" t="s">
        <v>1716</v>
      </c>
      <c r="P196" s="11" t="s">
        <v>1717</v>
      </c>
      <c r="Q196" s="11">
        <v>365</v>
      </c>
      <c r="R196" s="11">
        <v>8.6345310000000008E-3</v>
      </c>
      <c r="S196" s="11">
        <f t="shared" si="75"/>
        <v>2.3656249315068497E-5</v>
      </c>
      <c r="T196" s="11">
        <f t="shared" si="76"/>
        <v>4.1116814285714289E-4</v>
      </c>
      <c r="U196" s="11" t="s">
        <v>1554</v>
      </c>
      <c r="V196" s="11" t="s">
        <v>1555</v>
      </c>
      <c r="W196" s="13" t="s">
        <v>755</v>
      </c>
      <c r="AA196" s="11">
        <v>2023</v>
      </c>
      <c r="AB196" s="13" t="s">
        <v>756</v>
      </c>
      <c r="AC196" s="11" t="s">
        <v>1556</v>
      </c>
      <c r="AD196" s="11">
        <v>0.08</v>
      </c>
      <c r="AE196" s="11">
        <v>1.7000000000000001E-2</v>
      </c>
      <c r="AF196" s="11">
        <v>8.3748149999999993E-2</v>
      </c>
      <c r="AG196" s="11" t="s">
        <v>79</v>
      </c>
      <c r="AH196" s="11">
        <v>1.7000000000000001E-2</v>
      </c>
      <c r="AI196" s="11">
        <v>2.6302909999999999E-2</v>
      </c>
      <c r="AJ196" s="11">
        <v>3954625</v>
      </c>
      <c r="AK196" s="11" t="s">
        <v>80</v>
      </c>
      <c r="AL196" s="11">
        <v>1</v>
      </c>
      <c r="AM196" s="11">
        <v>8.7999999999999995E-2</v>
      </c>
      <c r="AN196" s="11">
        <v>0.222</v>
      </c>
      <c r="AO196" s="11">
        <v>0.46300000000000002</v>
      </c>
      <c r="AP196" s="11">
        <v>0.32</v>
      </c>
      <c r="AQ196" s="11">
        <v>0.13300000000000001</v>
      </c>
      <c r="AR196" s="11">
        <v>0.04</v>
      </c>
      <c r="AS196" s="11">
        <v>0.03</v>
      </c>
      <c r="AT196" s="11">
        <v>2.4E-2</v>
      </c>
      <c r="AU196" s="11">
        <v>4.0000000000000001E-3</v>
      </c>
      <c r="AV196" s="11">
        <v>1.2999999999999999E-2</v>
      </c>
      <c r="AW196" s="11">
        <v>1.4E-2</v>
      </c>
      <c r="AX196" s="11">
        <v>7.2999999999999995E-2</v>
      </c>
      <c r="AY196" s="11">
        <v>0.115</v>
      </c>
      <c r="AZ196" s="11" t="s">
        <v>45</v>
      </c>
      <c r="BA196" s="11">
        <v>4.0000000000000001E-3</v>
      </c>
      <c r="BB196" s="11">
        <v>9.7799510000000003E-3</v>
      </c>
      <c r="BC196" s="11">
        <v>4.4278160000000002E-3</v>
      </c>
      <c r="BD196" s="11">
        <v>0.215158924</v>
      </c>
      <c r="BE196" s="11">
        <v>2.8339306000000002E-2</v>
      </c>
      <c r="BF196" s="11">
        <v>6.4310293000000004E-2</v>
      </c>
      <c r="BG196" s="11">
        <v>6.4310293000000004E-2</v>
      </c>
      <c r="BH196" s="11" t="s">
        <v>109</v>
      </c>
      <c r="BI196" s="11">
        <v>6.4310293000000004E-2</v>
      </c>
      <c r="BJ196" s="11" t="s">
        <v>109</v>
      </c>
      <c r="BK196" s="11">
        <v>6.4310293000000004E-2</v>
      </c>
      <c r="BL196" s="11" t="s">
        <v>109</v>
      </c>
    </row>
    <row r="197" spans="1:65" x14ac:dyDescent="0.25">
      <c r="A197" s="11">
        <v>2019</v>
      </c>
      <c r="B197" s="11" t="s">
        <v>1557</v>
      </c>
      <c r="C197" s="11" t="s">
        <v>1558</v>
      </c>
      <c r="D197" s="11" t="s">
        <v>1559</v>
      </c>
      <c r="E197" s="11" t="s">
        <v>256</v>
      </c>
      <c r="F197" s="11">
        <v>37.636249999999997</v>
      </c>
      <c r="G197" s="11">
        <v>-122.38583</v>
      </c>
      <c r="H197" s="12">
        <v>110064622519</v>
      </c>
      <c r="I197" s="11">
        <v>4952</v>
      </c>
      <c r="J197" s="11" t="s">
        <v>308</v>
      </c>
      <c r="K197" s="11">
        <v>339999</v>
      </c>
      <c r="L197" s="11" t="s">
        <v>309</v>
      </c>
      <c r="M197" s="11" t="s">
        <v>275</v>
      </c>
      <c r="N197" s="11" t="s">
        <v>276</v>
      </c>
      <c r="O197" s="11" t="s">
        <v>1716</v>
      </c>
      <c r="P197" s="11" t="s">
        <v>1717</v>
      </c>
      <c r="Q197" s="11">
        <v>365</v>
      </c>
      <c r="R197" s="11">
        <v>6.4240912999999997E-2</v>
      </c>
      <c r="S197" s="11">
        <f t="shared" si="75"/>
        <v>1.76002501369863E-4</v>
      </c>
      <c r="T197" s="11">
        <f t="shared" si="76"/>
        <v>3.0590910952380951E-3</v>
      </c>
      <c r="U197" s="11" t="s">
        <v>1560</v>
      </c>
      <c r="V197" s="11" t="s">
        <v>1467</v>
      </c>
      <c r="W197" s="13" t="s">
        <v>264</v>
      </c>
      <c r="AA197" s="11">
        <v>2023</v>
      </c>
      <c r="AB197" s="13" t="s">
        <v>266</v>
      </c>
      <c r="AC197" s="11" t="s">
        <v>1468</v>
      </c>
      <c r="AD197" s="11">
        <v>3.4</v>
      </c>
      <c r="AE197" s="11" t="s">
        <v>80</v>
      </c>
      <c r="AF197" s="11">
        <v>0.81483333300000005</v>
      </c>
      <c r="AG197" s="11" t="s">
        <v>79</v>
      </c>
      <c r="AH197" s="11">
        <v>0.81483333300000005</v>
      </c>
      <c r="AI197" s="11">
        <v>1.2607345780000001</v>
      </c>
      <c r="AJ197" s="11">
        <v>2805221</v>
      </c>
      <c r="AK197" s="11" t="s">
        <v>80</v>
      </c>
      <c r="AL197" s="11">
        <v>-9</v>
      </c>
      <c r="AM197" s="11">
        <v>5.0000000000000001E-3</v>
      </c>
      <c r="AN197" s="11">
        <v>1.4E-2</v>
      </c>
      <c r="AO197" s="11">
        <v>4.1000000000000002E-2</v>
      </c>
      <c r="AP197" s="11">
        <v>1.9E-2</v>
      </c>
      <c r="AQ197" s="11">
        <v>7.0000000000000001E-3</v>
      </c>
      <c r="AR197" s="11">
        <v>1E-3</v>
      </c>
      <c r="AS197" s="11">
        <v>1E-3</v>
      </c>
      <c r="AT197" s="11">
        <v>1E-3</v>
      </c>
      <c r="AU197" s="11">
        <v>0</v>
      </c>
      <c r="AV197" s="11">
        <v>1E-3</v>
      </c>
      <c r="AW197" s="11">
        <v>1E-3</v>
      </c>
      <c r="AX197" s="11">
        <v>5.0000000000000001E-3</v>
      </c>
      <c r="AY197" s="11">
        <v>1.2999999999999999E-2</v>
      </c>
      <c r="AZ197" s="11" t="s">
        <v>80</v>
      </c>
      <c r="BA197" s="11" t="s">
        <v>80</v>
      </c>
      <c r="BB197" s="11" t="s">
        <v>80</v>
      </c>
      <c r="BC197" s="11" t="s">
        <v>80</v>
      </c>
      <c r="BD197" s="11" t="s">
        <v>80</v>
      </c>
      <c r="BE197" s="11" t="s">
        <v>80</v>
      </c>
      <c r="BF197" s="11">
        <f t="shared" ref="BF197" si="81">$AI197/0.409</f>
        <v>3.0824806308068462</v>
      </c>
      <c r="BG197" s="11">
        <f t="shared" ref="BG197" si="82">$BF197</f>
        <v>3.0824806308068462</v>
      </c>
      <c r="BH197" s="11" t="s">
        <v>81</v>
      </c>
      <c r="BI197" s="11">
        <f t="shared" ref="BI197" si="83">$BF197</f>
        <v>3.0824806308068462</v>
      </c>
      <c r="BJ197" s="11" t="s">
        <v>81</v>
      </c>
      <c r="BK197" s="11">
        <f t="shared" ref="BK197" si="84">$BF197</f>
        <v>3.0824806308068462</v>
      </c>
      <c r="BL197" s="11" t="s">
        <v>81</v>
      </c>
      <c r="BM197" s="11" t="s">
        <v>632</v>
      </c>
    </row>
    <row r="198" spans="1:65" x14ac:dyDescent="0.25">
      <c r="A198" s="11">
        <v>2022</v>
      </c>
      <c r="B198" s="11" t="s">
        <v>1561</v>
      </c>
      <c r="C198" s="11" t="s">
        <v>1113</v>
      </c>
      <c r="D198" s="11" t="s">
        <v>1113</v>
      </c>
      <c r="E198" s="11" t="s">
        <v>256</v>
      </c>
      <c r="F198" s="11">
        <v>33.990146000000003</v>
      </c>
      <c r="G198" s="11">
        <v>-118.36358</v>
      </c>
      <c r="H198" s="12">
        <v>110064624018</v>
      </c>
      <c r="I198" s="11">
        <v>2911</v>
      </c>
      <c r="J198" s="11" t="s">
        <v>449</v>
      </c>
      <c r="K198" s="11">
        <v>325920</v>
      </c>
      <c r="L198" s="11" t="s">
        <v>450</v>
      </c>
      <c r="M198" s="11" t="s">
        <v>451</v>
      </c>
      <c r="N198" s="11" t="s">
        <v>450</v>
      </c>
      <c r="O198" s="11" t="s">
        <v>723</v>
      </c>
      <c r="P198" s="11" t="s">
        <v>1562</v>
      </c>
      <c r="Q198" s="11">
        <v>250</v>
      </c>
      <c r="R198" s="11">
        <v>0.69490707500000004</v>
      </c>
      <c r="S198" s="11">
        <f t="shared" si="75"/>
        <v>2.7796283000000002E-3</v>
      </c>
      <c r="T198" s="11">
        <f t="shared" si="76"/>
        <v>3.3090813095238099E-2</v>
      </c>
      <c r="U198" s="11" t="s">
        <v>1563</v>
      </c>
      <c r="V198" s="11" t="s">
        <v>1564</v>
      </c>
      <c r="W198" s="13" t="s">
        <v>1122</v>
      </c>
      <c r="AA198" s="11">
        <v>2023</v>
      </c>
      <c r="AB198" s="13" t="s">
        <v>1123</v>
      </c>
      <c r="AC198" s="11" t="s">
        <v>1565</v>
      </c>
      <c r="AD198" s="11">
        <v>7.55</v>
      </c>
      <c r="AE198" s="11" t="s">
        <v>80</v>
      </c>
      <c r="AF198" s="11">
        <v>3.8263889000000002E-2</v>
      </c>
      <c r="AG198" s="11" t="s">
        <v>79</v>
      </c>
      <c r="AH198" s="11">
        <v>3.8263889000000002E-2</v>
      </c>
      <c r="AI198" s="11">
        <v>5.9203037E-2</v>
      </c>
      <c r="AJ198" s="11">
        <v>20365205</v>
      </c>
      <c r="AK198" s="11" t="s">
        <v>1564</v>
      </c>
      <c r="AL198" s="11">
        <v>1</v>
      </c>
      <c r="AM198" s="11">
        <v>5.0979999999999999</v>
      </c>
      <c r="AN198" s="11">
        <v>13.095000000000001</v>
      </c>
      <c r="AO198" s="11">
        <v>16.446000000000002</v>
      </c>
      <c r="AP198" s="11">
        <v>17.838999999999999</v>
      </c>
      <c r="AQ198" s="11">
        <v>6.6849999999999996</v>
      </c>
      <c r="AR198" s="11">
        <v>2.3410000000000002</v>
      </c>
      <c r="AS198" s="11">
        <v>1.5920000000000001</v>
      </c>
      <c r="AT198" s="11">
        <v>0.68600000000000005</v>
      </c>
      <c r="AU198" s="11">
        <v>0.25600000000000001</v>
      </c>
      <c r="AV198" s="11">
        <v>0.67300000000000004</v>
      </c>
      <c r="AW198" s="11">
        <v>1</v>
      </c>
      <c r="AX198" s="11">
        <v>4.2850000000000001</v>
      </c>
      <c r="AY198" s="11">
        <v>8.9339999999999993</v>
      </c>
      <c r="AZ198" s="11" t="s">
        <v>45</v>
      </c>
      <c r="BA198" s="11">
        <v>0.25600000000000001</v>
      </c>
      <c r="BB198" s="11">
        <v>0.62591686999999996</v>
      </c>
      <c r="BC198" s="11">
        <v>0.328055296</v>
      </c>
      <c r="BD198" s="11">
        <v>12.464547680000001</v>
      </c>
      <c r="BE198" s="11">
        <v>2.0813982179999999</v>
      </c>
      <c r="BF198" s="11">
        <v>0.14475070100000001</v>
      </c>
      <c r="BG198" s="11">
        <v>0.62591686999999996</v>
      </c>
      <c r="BH198" s="11" t="s">
        <v>97</v>
      </c>
      <c r="BI198" s="11">
        <v>2.0813982179999999</v>
      </c>
      <c r="BJ198" s="11" t="s">
        <v>98</v>
      </c>
      <c r="BK198" s="11">
        <v>0.328055296</v>
      </c>
      <c r="BL198" s="11" t="s">
        <v>99</v>
      </c>
    </row>
    <row r="199" spans="1:65" x14ac:dyDescent="0.25">
      <c r="A199" s="11">
        <v>2021</v>
      </c>
      <c r="B199" s="11" t="s">
        <v>1566</v>
      </c>
      <c r="C199" s="11" t="s">
        <v>1381</v>
      </c>
      <c r="D199" s="11" t="s">
        <v>1201</v>
      </c>
      <c r="E199" s="11" t="s">
        <v>1202</v>
      </c>
      <c r="F199" s="11">
        <v>36.716268999999997</v>
      </c>
      <c r="G199" s="11">
        <v>-108.255737</v>
      </c>
      <c r="H199" s="12">
        <v>110064631457</v>
      </c>
      <c r="I199" s="11">
        <v>4952</v>
      </c>
      <c r="J199" s="11" t="s">
        <v>308</v>
      </c>
      <c r="K199" s="11">
        <v>339999</v>
      </c>
      <c r="L199" s="11" t="s">
        <v>309</v>
      </c>
      <c r="M199" s="11" t="s">
        <v>275</v>
      </c>
      <c r="N199" s="11" t="s">
        <v>276</v>
      </c>
      <c r="O199" s="11" t="s">
        <v>723</v>
      </c>
      <c r="P199" s="11" t="s">
        <v>960</v>
      </c>
      <c r="Q199" s="11">
        <v>250</v>
      </c>
      <c r="R199" s="11">
        <v>0.1114304</v>
      </c>
      <c r="S199" s="11">
        <f t="shared" si="75"/>
        <v>4.4572159999999998E-4</v>
      </c>
      <c r="T199" s="11">
        <f t="shared" si="76"/>
        <v>5.3062095238095236E-3</v>
      </c>
      <c r="U199" s="11" t="s">
        <v>1567</v>
      </c>
      <c r="V199" s="11" t="s">
        <v>1568</v>
      </c>
      <c r="W199" s="13" t="s">
        <v>1205</v>
      </c>
      <c r="AA199" s="11">
        <v>2023</v>
      </c>
      <c r="AB199" s="13" t="s">
        <v>1206</v>
      </c>
      <c r="AC199" s="11" t="s">
        <v>1569</v>
      </c>
      <c r="AD199" s="11">
        <v>0.03</v>
      </c>
      <c r="AE199" s="11">
        <v>1.2999999999999999E-2</v>
      </c>
      <c r="AF199" s="11">
        <v>1.1833333E-2</v>
      </c>
      <c r="AG199" s="11" t="s">
        <v>79</v>
      </c>
      <c r="AH199" s="11">
        <v>1.2999999999999999E-2</v>
      </c>
      <c r="AI199" s="11">
        <v>2.0113990000000002E-2</v>
      </c>
      <c r="AJ199" s="11">
        <v>17002530</v>
      </c>
      <c r="AK199" s="11" t="s">
        <v>80</v>
      </c>
      <c r="AL199" s="11">
        <v>1</v>
      </c>
      <c r="AM199" s="11">
        <v>1.4E-2</v>
      </c>
      <c r="AN199" s="11">
        <v>0</v>
      </c>
      <c r="AO199" s="11">
        <v>0</v>
      </c>
      <c r="AP199" s="11">
        <v>0.48799999999999999</v>
      </c>
      <c r="AQ199" s="11">
        <v>0.93300000000000005</v>
      </c>
      <c r="AR199" s="11">
        <v>3.5999999999999997E-2</v>
      </c>
      <c r="AS199" s="11">
        <v>0</v>
      </c>
      <c r="AT199" s="11">
        <v>5.0000000000000001E-3</v>
      </c>
      <c r="AU199" s="11">
        <v>6.0000000000000001E-3</v>
      </c>
      <c r="AV199" s="11">
        <v>6.0000000000000001E-3</v>
      </c>
      <c r="AW199" s="11">
        <v>0.01</v>
      </c>
      <c r="AX199" s="11">
        <v>2.5000000000000001E-2</v>
      </c>
      <c r="AY199" s="11">
        <v>0</v>
      </c>
      <c r="AZ199" s="11" t="s">
        <v>1208</v>
      </c>
      <c r="BA199" s="11">
        <v>5.0000000000000001E-3</v>
      </c>
      <c r="BB199" s="11">
        <v>1.2224939000000001E-2</v>
      </c>
      <c r="BC199" s="11">
        <v>5.5784149999999998E-3</v>
      </c>
      <c r="BD199" s="11">
        <v>3.4229829000000003E-2</v>
      </c>
      <c r="BE199" s="11">
        <v>1.3494127E-2</v>
      </c>
      <c r="BF199" s="11">
        <v>4.917846E-2</v>
      </c>
      <c r="BG199" s="11">
        <v>4.917846E-2</v>
      </c>
      <c r="BH199" s="11" t="s">
        <v>109</v>
      </c>
      <c r="BI199" s="11">
        <v>4.917846E-2</v>
      </c>
      <c r="BJ199" s="11" t="s">
        <v>109</v>
      </c>
      <c r="BK199" s="11">
        <v>4.917846E-2</v>
      </c>
      <c r="BL199" s="11" t="s">
        <v>109</v>
      </c>
    </row>
    <row r="200" spans="1:65" x14ac:dyDescent="0.25">
      <c r="A200" s="11">
        <v>2023</v>
      </c>
      <c r="B200" s="11" t="s">
        <v>1570</v>
      </c>
      <c r="C200" s="11" t="s">
        <v>1571</v>
      </c>
      <c r="D200" s="11" t="s">
        <v>1572</v>
      </c>
      <c r="E200" s="11" t="s">
        <v>103</v>
      </c>
      <c r="F200" s="11">
        <v>40.094276999999998</v>
      </c>
      <c r="G200" s="11">
        <v>-74.865442000000002</v>
      </c>
      <c r="H200" s="12">
        <v>110064634686</v>
      </c>
      <c r="I200" s="11">
        <v>2821</v>
      </c>
      <c r="J200" s="11" t="s">
        <v>86</v>
      </c>
      <c r="K200" s="11">
        <v>323120</v>
      </c>
      <c r="L200" s="11" t="s">
        <v>87</v>
      </c>
      <c r="M200" s="11" t="s">
        <v>88</v>
      </c>
      <c r="N200" s="11" t="s">
        <v>89</v>
      </c>
      <c r="O200" s="11" t="s">
        <v>1715</v>
      </c>
      <c r="P200" s="11" t="s">
        <v>1573</v>
      </c>
      <c r="Q200" s="11">
        <v>250</v>
      </c>
      <c r="R200" s="11">
        <v>0.19637769999999999</v>
      </c>
      <c r="S200" s="11">
        <f t="shared" si="75"/>
        <v>7.8551079999999995E-4</v>
      </c>
      <c r="T200" s="11">
        <f t="shared" si="76"/>
        <v>9.3513190476190479E-3</v>
      </c>
      <c r="U200" s="11" t="s">
        <v>1574</v>
      </c>
      <c r="V200" s="11" t="s">
        <v>1575</v>
      </c>
      <c r="W200" s="11">
        <v>20402010407</v>
      </c>
      <c r="AA200" s="11">
        <v>2023</v>
      </c>
      <c r="AB200" s="13" t="s">
        <v>1576</v>
      </c>
      <c r="AC200" s="11" t="s">
        <v>1577</v>
      </c>
      <c r="AD200" s="11">
        <v>2.76</v>
      </c>
      <c r="AE200" s="11" t="s">
        <v>80</v>
      </c>
      <c r="AF200" s="11">
        <v>0.24260277799999999</v>
      </c>
      <c r="AG200" s="11" t="s">
        <v>79</v>
      </c>
      <c r="AH200" s="11">
        <v>0.24260277799999999</v>
      </c>
      <c r="AI200" s="11">
        <v>0.37536229599999998</v>
      </c>
      <c r="AJ200" s="11">
        <v>4481191</v>
      </c>
      <c r="AK200" s="11" t="s">
        <v>1578</v>
      </c>
      <c r="AL200" s="11">
        <v>3</v>
      </c>
      <c r="AM200" s="11">
        <v>30.431000000000001</v>
      </c>
      <c r="AN200" s="11">
        <v>90.379000000000005</v>
      </c>
      <c r="AO200" s="11">
        <v>144.61799999999999</v>
      </c>
      <c r="AP200" s="11">
        <v>130.09800000000001</v>
      </c>
      <c r="AQ200" s="11">
        <v>44.216000000000001</v>
      </c>
      <c r="AR200" s="11">
        <v>30.959</v>
      </c>
      <c r="AS200" s="11">
        <v>21.896999999999998</v>
      </c>
      <c r="AT200" s="11">
        <v>13.592000000000001</v>
      </c>
      <c r="AU200" s="11">
        <v>11.608000000000001</v>
      </c>
      <c r="AV200" s="11">
        <v>12.661</v>
      </c>
      <c r="AW200" s="11">
        <v>19.666</v>
      </c>
      <c r="AX200" s="11">
        <v>33.045999999999999</v>
      </c>
      <c r="AY200" s="11">
        <v>49.753</v>
      </c>
      <c r="AZ200" s="11" t="s">
        <v>45</v>
      </c>
      <c r="BA200" s="11">
        <v>11.608000000000001</v>
      </c>
      <c r="BB200" s="11">
        <v>28.38141809</v>
      </c>
      <c r="BC200" s="11">
        <v>17.012725750000001</v>
      </c>
      <c r="BD200" s="11">
        <v>74.403422980000002</v>
      </c>
      <c r="BE200" s="11">
        <v>42.8497263</v>
      </c>
      <c r="BF200" s="11">
        <v>0.91775622499999998</v>
      </c>
      <c r="BG200" s="11">
        <v>28.38141809</v>
      </c>
      <c r="BH200" s="11" t="s">
        <v>97</v>
      </c>
      <c r="BI200" s="11">
        <v>42.8497263</v>
      </c>
      <c r="BJ200" s="11" t="s">
        <v>98</v>
      </c>
      <c r="BK200" s="11">
        <v>17.012725750000001</v>
      </c>
      <c r="BL200" s="11" t="s">
        <v>99</v>
      </c>
    </row>
    <row r="201" spans="1:65" x14ac:dyDescent="0.25">
      <c r="A201" s="11">
        <v>2022</v>
      </c>
      <c r="B201" s="11" t="s">
        <v>1579</v>
      </c>
      <c r="C201" s="11" t="s">
        <v>1580</v>
      </c>
      <c r="D201" s="11" t="s">
        <v>1581</v>
      </c>
      <c r="E201" s="11" t="s">
        <v>411</v>
      </c>
      <c r="F201" s="11">
        <v>30.584540000000001</v>
      </c>
      <c r="G201" s="11">
        <v>-91.247479999999996</v>
      </c>
      <c r="H201" s="12">
        <v>110064644782</v>
      </c>
      <c r="I201" s="11">
        <v>4953</v>
      </c>
      <c r="J201" s="11" t="s">
        <v>308</v>
      </c>
      <c r="K201" s="11">
        <v>339999</v>
      </c>
      <c r="L201" s="11" t="s">
        <v>309</v>
      </c>
      <c r="M201" s="11" t="s">
        <v>275</v>
      </c>
      <c r="N201" s="11" t="s">
        <v>276</v>
      </c>
      <c r="O201" s="11" t="s">
        <v>1711</v>
      </c>
      <c r="P201" s="11" t="s">
        <v>503</v>
      </c>
      <c r="Q201" s="11">
        <v>250</v>
      </c>
      <c r="R201" s="11">
        <v>0.99645802500000002</v>
      </c>
      <c r="S201" s="11">
        <f t="shared" si="75"/>
        <v>3.9858321000000004E-3</v>
      </c>
      <c r="T201" s="11">
        <f t="shared" si="76"/>
        <v>4.7450382142857142E-2</v>
      </c>
      <c r="U201" s="11" t="s">
        <v>1582</v>
      </c>
      <c r="V201" s="11" t="s">
        <v>1583</v>
      </c>
      <c r="W201" s="11">
        <v>80702010401</v>
      </c>
      <c r="AA201" s="11">
        <v>2023</v>
      </c>
      <c r="AB201" s="13" t="s">
        <v>1584</v>
      </c>
      <c r="AC201" s="11" t="s">
        <v>1585</v>
      </c>
      <c r="AD201" s="11" t="s">
        <v>80</v>
      </c>
      <c r="AE201" s="11">
        <v>0.45014999999999999</v>
      </c>
      <c r="AF201" s="11">
        <v>2.7987167E-2</v>
      </c>
      <c r="AG201" s="11" t="s">
        <v>79</v>
      </c>
      <c r="AH201" s="11">
        <v>0.45014999999999999</v>
      </c>
      <c r="AI201" s="11">
        <v>0.69648558500000002</v>
      </c>
      <c r="AJ201" s="11">
        <v>19053444</v>
      </c>
      <c r="AK201" s="11" t="s">
        <v>1586</v>
      </c>
      <c r="AL201" s="11">
        <v>2</v>
      </c>
      <c r="AM201" s="11">
        <v>30.436</v>
      </c>
      <c r="AN201" s="11">
        <v>52.085999999999999</v>
      </c>
      <c r="AO201" s="11">
        <v>52.784999999999997</v>
      </c>
      <c r="AP201" s="11">
        <v>44.997999999999998</v>
      </c>
      <c r="AQ201" s="11">
        <v>47.561999999999998</v>
      </c>
      <c r="AR201" s="11">
        <v>29.49</v>
      </c>
      <c r="AS201" s="11">
        <v>17.622</v>
      </c>
      <c r="AT201" s="11">
        <v>8.3620000000000001</v>
      </c>
      <c r="AU201" s="11">
        <v>8.3759999999999994</v>
      </c>
      <c r="AV201" s="11">
        <v>9.8119999999999994</v>
      </c>
      <c r="AW201" s="11">
        <v>17.276</v>
      </c>
      <c r="AX201" s="11">
        <v>48.911999999999999</v>
      </c>
      <c r="AY201" s="11">
        <v>40.658000000000001</v>
      </c>
      <c r="AZ201" s="11" t="s">
        <v>44</v>
      </c>
      <c r="BA201" s="11">
        <v>8.3620000000000001</v>
      </c>
      <c r="BB201" s="11">
        <v>20.444987780000002</v>
      </c>
      <c r="BC201" s="11">
        <v>12.11469604</v>
      </c>
      <c r="BD201" s="11">
        <v>74.415647919999998</v>
      </c>
      <c r="BE201" s="11">
        <v>35.529011150000002</v>
      </c>
      <c r="BF201" s="11">
        <v>1.70289874</v>
      </c>
      <c r="BG201" s="11">
        <v>20.444987780000002</v>
      </c>
      <c r="BH201" s="11" t="s">
        <v>97</v>
      </c>
      <c r="BI201" s="11">
        <v>35.529011150000002</v>
      </c>
      <c r="BJ201" s="11" t="s">
        <v>98</v>
      </c>
      <c r="BK201" s="11">
        <v>12.11469604</v>
      </c>
      <c r="BL201" s="11" t="s">
        <v>99</v>
      </c>
    </row>
    <row r="202" spans="1:65" x14ac:dyDescent="0.25">
      <c r="A202" s="11">
        <v>2021</v>
      </c>
      <c r="B202" s="11" t="s">
        <v>1587</v>
      </c>
      <c r="C202" s="11" t="s">
        <v>1588</v>
      </c>
      <c r="D202" s="11" t="s">
        <v>1589</v>
      </c>
      <c r="E202" s="11" t="s">
        <v>288</v>
      </c>
      <c r="F202" s="11">
        <v>44.700833000000003</v>
      </c>
      <c r="G202" s="11">
        <v>-73.591667000000001</v>
      </c>
      <c r="H202" s="12">
        <v>110064786085</v>
      </c>
      <c r="I202" s="11">
        <v>9511</v>
      </c>
      <c r="J202" s="11" t="s">
        <v>1590</v>
      </c>
      <c r="K202" s="11">
        <v>924110</v>
      </c>
      <c r="L202" s="11" t="s">
        <v>1591</v>
      </c>
      <c r="M202" s="11" t="s">
        <v>812</v>
      </c>
      <c r="N202" s="11" t="s">
        <v>813</v>
      </c>
      <c r="O202" s="11" t="s">
        <v>1713</v>
      </c>
      <c r="P202" s="11" t="s">
        <v>1592</v>
      </c>
      <c r="Q202" s="11">
        <v>250</v>
      </c>
      <c r="R202" s="11">
        <v>0.210134618</v>
      </c>
      <c r="S202" s="11">
        <f t="shared" si="75"/>
        <v>8.4053847200000001E-4</v>
      </c>
      <c r="T202" s="11">
        <f t="shared" si="76"/>
        <v>1.0006410380952381E-2</v>
      </c>
      <c r="U202" s="11" t="s">
        <v>1593</v>
      </c>
      <c r="V202" s="11" t="s">
        <v>1594</v>
      </c>
      <c r="W202" s="11">
        <v>41504060504</v>
      </c>
      <c r="AA202" s="11">
        <v>2023</v>
      </c>
      <c r="AB202" s="13" t="s">
        <v>1595</v>
      </c>
      <c r="AC202" s="11" t="s">
        <v>1596</v>
      </c>
      <c r="AD202" s="11" t="s">
        <v>80</v>
      </c>
      <c r="AE202" s="11" t="s">
        <v>80</v>
      </c>
      <c r="AF202" s="11">
        <v>9.6711500000000006E-2</v>
      </c>
      <c r="AG202" s="11" t="s">
        <v>79</v>
      </c>
      <c r="AH202" s="11">
        <v>9.6711500000000006E-2</v>
      </c>
      <c r="AI202" s="11">
        <v>0.149634934</v>
      </c>
      <c r="AJ202" s="11">
        <v>9521455</v>
      </c>
      <c r="AK202" s="11" t="s">
        <v>1594</v>
      </c>
      <c r="AL202" s="11">
        <v>4</v>
      </c>
      <c r="AM202" s="11">
        <v>938.70399999999995</v>
      </c>
      <c r="AN202" s="11">
        <v>468.91899999999998</v>
      </c>
      <c r="AO202" s="11">
        <v>348.27</v>
      </c>
      <c r="AP202" s="11">
        <v>241.43</v>
      </c>
      <c r="AQ202" s="11">
        <v>1350.17</v>
      </c>
      <c r="AR202" s="11">
        <v>1647.7059999999999</v>
      </c>
      <c r="AS202" s="11">
        <v>972.47</v>
      </c>
      <c r="AT202" s="11">
        <v>453.09100000000001</v>
      </c>
      <c r="AU202" s="11">
        <v>443.9</v>
      </c>
      <c r="AV202" s="11">
        <v>587.94100000000003</v>
      </c>
      <c r="AW202" s="11">
        <v>695.29399999999998</v>
      </c>
      <c r="AX202" s="11">
        <v>873.13800000000003</v>
      </c>
      <c r="AY202" s="11">
        <v>710.76</v>
      </c>
      <c r="AZ202" s="11" t="s">
        <v>40</v>
      </c>
      <c r="BA202" s="11">
        <v>241.43</v>
      </c>
      <c r="BB202" s="11">
        <v>590.29339849999997</v>
      </c>
      <c r="BC202" s="11">
        <v>393.73364479999998</v>
      </c>
      <c r="BD202" s="11">
        <v>2295.1198039999999</v>
      </c>
      <c r="BE202" s="11">
        <v>1228.8818779999999</v>
      </c>
      <c r="BF202" s="11">
        <v>0.36585558499999998</v>
      </c>
      <c r="BG202" s="11">
        <v>590.29339849999997</v>
      </c>
      <c r="BH202" s="11" t="s">
        <v>97</v>
      </c>
      <c r="BI202" s="11">
        <v>1228.8818779999999</v>
      </c>
      <c r="BJ202" s="11" t="s">
        <v>98</v>
      </c>
      <c r="BK202" s="11">
        <v>393.73364479999998</v>
      </c>
      <c r="BL202" s="11" t="s">
        <v>99</v>
      </c>
    </row>
    <row r="203" spans="1:65" x14ac:dyDescent="0.25">
      <c r="A203" s="11">
        <v>2023</v>
      </c>
      <c r="B203" s="11" t="s">
        <v>1597</v>
      </c>
      <c r="C203" s="11" t="s">
        <v>1598</v>
      </c>
      <c r="D203" s="11" t="s">
        <v>1053</v>
      </c>
      <c r="E203" s="11" t="s">
        <v>1054</v>
      </c>
      <c r="F203" s="11">
        <v>40.393799999999999</v>
      </c>
      <c r="G203" s="11">
        <v>-105.074</v>
      </c>
      <c r="H203" s="12">
        <v>110070053140</v>
      </c>
      <c r="I203" s="11">
        <v>7521</v>
      </c>
      <c r="J203" s="11" t="s">
        <v>1599</v>
      </c>
      <c r="K203" s="11">
        <v>611511</v>
      </c>
      <c r="L203" s="11" t="s">
        <v>1600</v>
      </c>
      <c r="M203" s="11" t="s">
        <v>846</v>
      </c>
      <c r="N203" s="11" t="s">
        <v>846</v>
      </c>
      <c r="O203" s="11" t="s">
        <v>723</v>
      </c>
      <c r="P203" s="11" t="s">
        <v>73</v>
      </c>
      <c r="Q203" s="11">
        <v>260</v>
      </c>
      <c r="R203" s="11">
        <v>5.8727871000000001E-2</v>
      </c>
      <c r="S203" s="11">
        <f t="shared" si="75"/>
        <v>2.2587642692307693E-4</v>
      </c>
      <c r="T203" s="11">
        <f t="shared" si="76"/>
        <v>2.7965652857142856E-3</v>
      </c>
      <c r="U203" s="11" t="s">
        <v>1601</v>
      </c>
      <c r="V203" s="11" t="s">
        <v>1602</v>
      </c>
      <c r="W203" s="13" t="s">
        <v>1058</v>
      </c>
      <c r="X203" s="11" t="s">
        <v>80</v>
      </c>
      <c r="Y203" s="11" t="s">
        <v>80</v>
      </c>
      <c r="Z203" s="11" t="s">
        <v>80</v>
      </c>
      <c r="AA203" s="11" t="s">
        <v>80</v>
      </c>
      <c r="AB203" s="11" t="s">
        <v>80</v>
      </c>
      <c r="AC203" s="11" t="s">
        <v>80</v>
      </c>
      <c r="AD203" s="11" t="s">
        <v>80</v>
      </c>
      <c r="AE203" s="11" t="s">
        <v>80</v>
      </c>
      <c r="AF203" s="11" t="s">
        <v>80</v>
      </c>
      <c r="AG203" s="11" t="s">
        <v>80</v>
      </c>
      <c r="AH203" s="11" t="s">
        <v>80</v>
      </c>
      <c r="AI203" s="11" t="s">
        <v>80</v>
      </c>
      <c r="AJ203" s="11" t="s">
        <v>80</v>
      </c>
      <c r="AK203" s="11" t="s">
        <v>80</v>
      </c>
      <c r="AL203" s="11" t="s">
        <v>80</v>
      </c>
      <c r="AM203" s="11" t="s">
        <v>80</v>
      </c>
      <c r="AN203" s="11" t="s">
        <v>80</v>
      </c>
      <c r="AO203" s="11" t="s">
        <v>80</v>
      </c>
      <c r="AP203" s="11" t="s">
        <v>80</v>
      </c>
      <c r="AQ203" s="11" t="s">
        <v>80</v>
      </c>
      <c r="AR203" s="11" t="s">
        <v>80</v>
      </c>
      <c r="AS203" s="11" t="s">
        <v>80</v>
      </c>
      <c r="AT203" s="11" t="s">
        <v>80</v>
      </c>
      <c r="AU203" s="11" t="s">
        <v>80</v>
      </c>
      <c r="AV203" s="11" t="s">
        <v>80</v>
      </c>
      <c r="AW203" s="11" t="s">
        <v>80</v>
      </c>
      <c r="AX203" s="11" t="s">
        <v>80</v>
      </c>
      <c r="AY203" s="11" t="s">
        <v>80</v>
      </c>
      <c r="AZ203" s="11" t="s">
        <v>80</v>
      </c>
      <c r="BA203" s="11" t="s">
        <v>80</v>
      </c>
      <c r="BB203" s="11" t="s">
        <v>80</v>
      </c>
      <c r="BC203" s="11" t="s">
        <v>80</v>
      </c>
      <c r="BD203" s="11" t="s">
        <v>80</v>
      </c>
      <c r="BE203" s="11" t="s">
        <v>80</v>
      </c>
      <c r="BF203" s="11" t="s">
        <v>80</v>
      </c>
      <c r="BG203" s="11" t="s">
        <v>80</v>
      </c>
      <c r="BH203" s="11" t="s">
        <v>851</v>
      </c>
      <c r="BI203" s="11" t="s">
        <v>80</v>
      </c>
      <c r="BJ203" s="11" t="s">
        <v>80</v>
      </c>
      <c r="BK203" s="11" t="s">
        <v>80</v>
      </c>
      <c r="BL203" s="11" t="s">
        <v>851</v>
      </c>
      <c r="BM203" s="11" t="s">
        <v>1603</v>
      </c>
    </row>
    <row r="204" spans="1:65" x14ac:dyDescent="0.25">
      <c r="A204" s="11">
        <v>2022</v>
      </c>
      <c r="B204" s="11" t="s">
        <v>1604</v>
      </c>
      <c r="C204" s="11" t="s">
        <v>1477</v>
      </c>
      <c r="D204" s="11" t="s">
        <v>1477</v>
      </c>
      <c r="E204" s="11" t="s">
        <v>1054</v>
      </c>
      <c r="F204" s="11">
        <v>39.781474000000003</v>
      </c>
      <c r="G204" s="11">
        <v>-104.97438</v>
      </c>
      <c r="H204" s="12">
        <v>110070162955</v>
      </c>
      <c r="I204" s="11">
        <v>1629</v>
      </c>
      <c r="J204" s="11" t="s">
        <v>1605</v>
      </c>
      <c r="K204" s="11">
        <v>237990</v>
      </c>
      <c r="L204" s="11" t="s">
        <v>1606</v>
      </c>
      <c r="M204" s="11" t="s">
        <v>1403</v>
      </c>
      <c r="N204" s="11" t="s">
        <v>1404</v>
      </c>
      <c r="O204" s="11" t="s">
        <v>1712</v>
      </c>
      <c r="P204" s="11" t="s">
        <v>1607</v>
      </c>
      <c r="Q204" s="11">
        <v>250</v>
      </c>
      <c r="R204" s="11">
        <v>7.8992950000000006E-3</v>
      </c>
      <c r="S204" s="11">
        <f t="shared" si="75"/>
        <v>3.1597180000000002E-5</v>
      </c>
      <c r="T204" s="11">
        <f t="shared" si="76"/>
        <v>3.7615690476190477E-4</v>
      </c>
      <c r="U204" s="11" t="s">
        <v>1608</v>
      </c>
      <c r="V204" s="11" t="s">
        <v>1479</v>
      </c>
      <c r="W204" s="13" t="s">
        <v>1058</v>
      </c>
      <c r="AA204" s="11">
        <v>2023</v>
      </c>
      <c r="AB204" s="13" t="s">
        <v>1480</v>
      </c>
      <c r="AC204" s="11" t="s">
        <v>1481</v>
      </c>
      <c r="AD204" s="11" t="s">
        <v>80</v>
      </c>
      <c r="AE204" s="11" t="s">
        <v>80</v>
      </c>
      <c r="AF204" s="11">
        <v>3.6025829999999999E-3</v>
      </c>
      <c r="AG204" s="11" t="s">
        <v>79</v>
      </c>
      <c r="AH204" s="11">
        <v>3.6025829999999999E-3</v>
      </c>
      <c r="AI204" s="11">
        <v>5.5740249999999998E-3</v>
      </c>
      <c r="AJ204" s="11">
        <v>229757</v>
      </c>
      <c r="AK204" s="11" t="s">
        <v>1609</v>
      </c>
      <c r="AL204" s="11">
        <v>5</v>
      </c>
      <c r="AM204" s="11">
        <v>278.52300000000002</v>
      </c>
      <c r="AN204" s="11">
        <v>0.80300000000000005</v>
      </c>
      <c r="AO204" s="11">
        <v>69.754000000000005</v>
      </c>
      <c r="AP204" s="11">
        <v>119.282</v>
      </c>
      <c r="AQ204" s="11">
        <v>4.3630000000000004</v>
      </c>
      <c r="AR204" s="11">
        <v>252.64099999999999</v>
      </c>
      <c r="AS204" s="11">
        <v>584.83600000000001</v>
      </c>
      <c r="AT204" s="11">
        <v>474.99099999999999</v>
      </c>
      <c r="AU204" s="11">
        <v>259.68799999999999</v>
      </c>
      <c r="AV204" s="11">
        <v>133.279</v>
      </c>
      <c r="AW204" s="11">
        <v>112.11199999999999</v>
      </c>
      <c r="AX204" s="11">
        <v>100.03400000000001</v>
      </c>
      <c r="AY204" s="11">
        <v>69.200999999999993</v>
      </c>
      <c r="AZ204" s="11" t="s">
        <v>1208</v>
      </c>
      <c r="BA204" s="11">
        <v>0.80300000000000005</v>
      </c>
      <c r="BB204" s="11">
        <v>1.963325183</v>
      </c>
      <c r="BC204" s="11">
        <v>1.0712690890000001</v>
      </c>
      <c r="BD204" s="11">
        <v>680.98533010000006</v>
      </c>
      <c r="BE204" s="11">
        <v>26.538451649999999</v>
      </c>
      <c r="BF204" s="11">
        <v>1.3628423000000001E-2</v>
      </c>
      <c r="BG204" s="11">
        <v>1.963325183</v>
      </c>
      <c r="BH204" s="11" t="s">
        <v>97</v>
      </c>
      <c r="BI204" s="11">
        <v>26.538451649999999</v>
      </c>
      <c r="BJ204" s="11" t="s">
        <v>98</v>
      </c>
      <c r="BK204" s="11">
        <v>1.0712690890000001</v>
      </c>
      <c r="BL204" s="11" t="s">
        <v>99</v>
      </c>
    </row>
    <row r="205" spans="1:65" x14ac:dyDescent="0.25">
      <c r="A205" s="11">
        <v>2019</v>
      </c>
      <c r="B205" s="11" t="s">
        <v>1610</v>
      </c>
      <c r="C205" s="11" t="s">
        <v>438</v>
      </c>
      <c r="D205" s="11" t="s">
        <v>439</v>
      </c>
      <c r="E205" s="11" t="s">
        <v>411</v>
      </c>
      <c r="F205" s="11">
        <v>30.214192000000001</v>
      </c>
      <c r="G205" s="11">
        <v>-93.308589999999995</v>
      </c>
      <c r="H205" s="12">
        <v>110070208769</v>
      </c>
      <c r="I205" s="11">
        <v>2869</v>
      </c>
      <c r="J205" s="11" t="s">
        <v>68</v>
      </c>
      <c r="K205" s="11">
        <v>325180</v>
      </c>
      <c r="L205" s="11" t="s">
        <v>69</v>
      </c>
      <c r="M205" s="11" t="s">
        <v>70</v>
      </c>
      <c r="N205" s="11" t="s">
        <v>71</v>
      </c>
      <c r="O205" s="11" t="s">
        <v>72</v>
      </c>
      <c r="P205" s="11" t="s">
        <v>73</v>
      </c>
      <c r="Q205" s="11">
        <v>350</v>
      </c>
      <c r="R205" s="11">
        <v>4.8884449999999999</v>
      </c>
      <c r="S205" s="11">
        <f t="shared" si="75"/>
        <v>1.3966985714285713E-2</v>
      </c>
      <c r="T205" s="11">
        <f t="shared" si="76"/>
        <v>0.23278309523809523</v>
      </c>
      <c r="U205" s="11" t="s">
        <v>1611</v>
      </c>
      <c r="V205" s="11" t="s">
        <v>442</v>
      </c>
      <c r="W205" s="11">
        <v>80802060301</v>
      </c>
      <c r="AA205" s="11">
        <v>2023</v>
      </c>
      <c r="AB205" s="13" t="s">
        <v>1612</v>
      </c>
      <c r="AD205" s="11" t="s">
        <v>80</v>
      </c>
      <c r="AE205" s="11" t="s">
        <v>80</v>
      </c>
      <c r="AF205" s="11">
        <v>2.5678266669999998</v>
      </c>
      <c r="AG205" s="11" t="s">
        <v>79</v>
      </c>
      <c r="AH205" s="11">
        <v>2.5678266669999998</v>
      </c>
      <c r="AI205" s="11">
        <v>3.9730184529999999</v>
      </c>
      <c r="AJ205" s="11">
        <v>3710242</v>
      </c>
      <c r="AK205" s="11" t="s">
        <v>1613</v>
      </c>
      <c r="AL205" s="11">
        <v>2</v>
      </c>
      <c r="AM205" s="11">
        <v>44.475999999999999</v>
      </c>
      <c r="AN205" s="11">
        <v>83.144000000000005</v>
      </c>
      <c r="AO205" s="11">
        <v>69.558999999999997</v>
      </c>
      <c r="AP205" s="11">
        <v>52.99</v>
      </c>
      <c r="AQ205" s="11">
        <v>43.534999999999997</v>
      </c>
      <c r="AR205" s="11">
        <v>42.23</v>
      </c>
      <c r="AS205" s="11">
        <v>33</v>
      </c>
      <c r="AT205" s="11">
        <v>16.276</v>
      </c>
      <c r="AU205" s="11">
        <v>13.028</v>
      </c>
      <c r="AV205" s="11">
        <v>20.64</v>
      </c>
      <c r="AW205" s="11">
        <v>48.478000000000002</v>
      </c>
      <c r="AX205" s="11">
        <v>86.603999999999999</v>
      </c>
      <c r="AY205" s="11">
        <v>67.575999999999993</v>
      </c>
      <c r="AZ205" s="11" t="s">
        <v>45</v>
      </c>
      <c r="BA205" s="11">
        <v>13.028</v>
      </c>
      <c r="BB205" s="11">
        <v>31.853300730000001</v>
      </c>
      <c r="BC205" s="11">
        <v>19.171605679999999</v>
      </c>
      <c r="BD205" s="11">
        <v>108.74327630000001</v>
      </c>
      <c r="BE205" s="11">
        <v>54.770062490000001</v>
      </c>
      <c r="BF205" s="11">
        <v>9.7139815489999997</v>
      </c>
      <c r="BG205" s="11">
        <v>31.853300730000001</v>
      </c>
      <c r="BH205" s="11" t="s">
        <v>97</v>
      </c>
      <c r="BI205" s="11">
        <v>54.770062490000001</v>
      </c>
      <c r="BJ205" s="11" t="s">
        <v>98</v>
      </c>
      <c r="BK205" s="11">
        <v>19.171605679999999</v>
      </c>
      <c r="BL205" s="11" t="s">
        <v>99</v>
      </c>
    </row>
    <row r="206" spans="1:65" x14ac:dyDescent="0.25">
      <c r="A206" s="11">
        <v>2019</v>
      </c>
      <c r="B206" s="11" t="s">
        <v>1614</v>
      </c>
      <c r="C206" s="11" t="s">
        <v>1615</v>
      </c>
      <c r="D206" s="11" t="s">
        <v>422</v>
      </c>
      <c r="E206" s="11" t="s">
        <v>67</v>
      </c>
      <c r="F206" s="11">
        <v>39.827696000000003</v>
      </c>
      <c r="G206" s="11">
        <v>-75.277782000000002</v>
      </c>
      <c r="H206" s="12">
        <v>110070210457</v>
      </c>
      <c r="I206" s="11">
        <v>2869</v>
      </c>
      <c r="J206" s="11" t="s">
        <v>68</v>
      </c>
      <c r="K206" s="11">
        <v>325180</v>
      </c>
      <c r="L206" s="11" t="s">
        <v>69</v>
      </c>
      <c r="M206" s="11" t="s">
        <v>70</v>
      </c>
      <c r="N206" s="11" t="s">
        <v>71</v>
      </c>
      <c r="O206" s="11" t="s">
        <v>1715</v>
      </c>
      <c r="P206" s="11" t="s">
        <v>1616</v>
      </c>
      <c r="Q206" s="11">
        <v>250</v>
      </c>
      <c r="R206" s="11">
        <v>6.6743669999999996E-3</v>
      </c>
      <c r="S206" s="11">
        <f t="shared" si="75"/>
        <v>2.6697467999999999E-5</v>
      </c>
      <c r="T206" s="11">
        <f t="shared" si="76"/>
        <v>3.1782699999999996E-4</v>
      </c>
      <c r="U206" s="11" t="s">
        <v>1617</v>
      </c>
      <c r="V206" s="11" t="s">
        <v>1079</v>
      </c>
      <c r="W206" s="11">
        <v>20402020507</v>
      </c>
      <c r="AA206" s="11">
        <v>2023</v>
      </c>
      <c r="AB206" s="13" t="s">
        <v>1618</v>
      </c>
      <c r="AC206" s="11" t="s">
        <v>95</v>
      </c>
      <c r="AD206" s="11" t="s">
        <v>80</v>
      </c>
      <c r="AE206" s="11" t="s">
        <v>80</v>
      </c>
      <c r="AF206" s="11">
        <v>0.16364166699999999</v>
      </c>
      <c r="AG206" s="11" t="s">
        <v>79</v>
      </c>
      <c r="AH206" s="11">
        <v>0.16364166699999999</v>
      </c>
      <c r="AI206" s="11">
        <v>0.25319129600000001</v>
      </c>
      <c r="AJ206" s="11">
        <v>4495726</v>
      </c>
      <c r="AK206" s="11" t="s">
        <v>1619</v>
      </c>
      <c r="AL206" s="11">
        <v>1</v>
      </c>
      <c r="AM206" s="11">
        <v>4.4370000000000003</v>
      </c>
      <c r="AN206" s="11">
        <v>19.201000000000001</v>
      </c>
      <c r="AO206" s="11">
        <v>37.838999999999999</v>
      </c>
      <c r="AP206" s="11">
        <v>30.771000000000001</v>
      </c>
      <c r="AQ206" s="11">
        <v>7.298</v>
      </c>
      <c r="AR206" s="11">
        <v>5.1760000000000002</v>
      </c>
      <c r="AS206" s="11">
        <v>4.0220000000000002</v>
      </c>
      <c r="AT206" s="11">
        <v>2.7229999999999999</v>
      </c>
      <c r="AU206" s="11">
        <v>2.3980000000000001</v>
      </c>
      <c r="AV206" s="11">
        <v>3.1139999999999999</v>
      </c>
      <c r="AW206" s="11">
        <v>3.3119999999999998</v>
      </c>
      <c r="AX206" s="11">
        <v>2.6560000000000001</v>
      </c>
      <c r="AY206" s="11">
        <v>6.8879999999999999</v>
      </c>
      <c r="AZ206" s="11" t="s">
        <v>45</v>
      </c>
      <c r="BA206" s="11">
        <v>2.3980000000000001</v>
      </c>
      <c r="BB206" s="11">
        <v>5.8630806849999999</v>
      </c>
      <c r="BC206" s="11">
        <v>3.3247340489999999</v>
      </c>
      <c r="BD206" s="11">
        <v>10.84841076</v>
      </c>
      <c r="BE206" s="11">
        <v>6.9989904269999998</v>
      </c>
      <c r="BF206" s="11">
        <v>0.61904962299999999</v>
      </c>
      <c r="BG206" s="11">
        <v>5.8630806849999999</v>
      </c>
      <c r="BH206" s="11" t="s">
        <v>97</v>
      </c>
      <c r="BI206" s="11">
        <v>6.9989904269999998</v>
      </c>
      <c r="BJ206" s="11" t="s">
        <v>98</v>
      </c>
      <c r="BK206" s="11">
        <v>3.3247340489999999</v>
      </c>
      <c r="BL206" s="11" t="s">
        <v>99</v>
      </c>
    </row>
    <row r="207" spans="1:65" x14ac:dyDescent="0.25">
      <c r="A207" s="11">
        <v>2021</v>
      </c>
      <c r="B207" s="11" t="s">
        <v>1620</v>
      </c>
      <c r="C207" s="11" t="s">
        <v>1621</v>
      </c>
      <c r="D207" s="11" t="s">
        <v>66</v>
      </c>
      <c r="E207" s="11" t="s">
        <v>67</v>
      </c>
      <c r="F207" s="11">
        <v>40.515906999999999</v>
      </c>
      <c r="G207" s="11">
        <v>-74.325175999999999</v>
      </c>
      <c r="H207" s="12">
        <v>110070215141</v>
      </c>
      <c r="I207" s="11" t="s">
        <v>80</v>
      </c>
      <c r="J207" s="11" t="e">
        <v>#N/A</v>
      </c>
      <c r="K207" s="11" t="e">
        <v>#N/A</v>
      </c>
      <c r="L207" s="11" t="e">
        <v>#N/A</v>
      </c>
      <c r="M207" s="11" t="s">
        <v>846</v>
      </c>
      <c r="N207" s="11" t="s">
        <v>846</v>
      </c>
      <c r="O207" s="11" t="s">
        <v>1715</v>
      </c>
      <c r="P207" s="11" t="s">
        <v>1622</v>
      </c>
      <c r="Q207" s="11">
        <v>250</v>
      </c>
      <c r="R207" s="11">
        <v>7.2203969999999999E-3</v>
      </c>
      <c r="S207" s="11">
        <f t="shared" si="75"/>
        <v>2.8881587999999999E-5</v>
      </c>
      <c r="T207" s="11">
        <f t="shared" si="76"/>
        <v>3.4382842857142858E-4</v>
      </c>
      <c r="U207" s="11" t="s">
        <v>1623</v>
      </c>
      <c r="V207" s="11" t="s">
        <v>1624</v>
      </c>
      <c r="W207" s="11">
        <v>20301050507</v>
      </c>
      <c r="AA207" s="11">
        <v>2023</v>
      </c>
      <c r="AB207" s="13" t="s">
        <v>1625</v>
      </c>
      <c r="AC207" s="11" t="s">
        <v>1626</v>
      </c>
      <c r="AD207" s="11" t="s">
        <v>80</v>
      </c>
      <c r="AE207" s="11" t="s">
        <v>80</v>
      </c>
      <c r="AF207" s="11">
        <v>3.6121624999999997E-2</v>
      </c>
      <c r="AG207" s="11" t="s">
        <v>79</v>
      </c>
      <c r="AH207" s="11">
        <v>3.6121624999999997E-2</v>
      </c>
      <c r="AI207" s="11">
        <v>5.5888462E-2</v>
      </c>
      <c r="AJ207" s="11">
        <v>9513868</v>
      </c>
      <c r="AK207" s="11" t="s">
        <v>80</v>
      </c>
      <c r="AL207" s="11">
        <v>1</v>
      </c>
      <c r="AM207" s="11">
        <v>3.6309999999999998</v>
      </c>
      <c r="AN207" s="11">
        <v>13.548</v>
      </c>
      <c r="AO207" s="11">
        <v>30.97</v>
      </c>
      <c r="AP207" s="11">
        <v>22.806000000000001</v>
      </c>
      <c r="AQ207" s="11">
        <v>5.4740000000000002</v>
      </c>
      <c r="AR207" s="11">
        <v>4.4539999999999997</v>
      </c>
      <c r="AS207" s="11">
        <v>3.4750000000000001</v>
      </c>
      <c r="AT207" s="11">
        <v>2.238</v>
      </c>
      <c r="AU207" s="11">
        <v>1.738</v>
      </c>
      <c r="AV207" s="11">
        <v>2.355</v>
      </c>
      <c r="AW207" s="11">
        <v>4.1349999999999998</v>
      </c>
      <c r="AX207" s="11">
        <v>5.6829999999999998</v>
      </c>
      <c r="AY207" s="11">
        <v>6.3179999999999996</v>
      </c>
      <c r="AZ207" s="11" t="s">
        <v>45</v>
      </c>
      <c r="BA207" s="11">
        <v>1.738</v>
      </c>
      <c r="BB207" s="11">
        <v>4.2493887529999999</v>
      </c>
      <c r="BC207" s="11">
        <v>2.3825200569999998</v>
      </c>
      <c r="BD207" s="11">
        <v>8.8777506109999997</v>
      </c>
      <c r="BE207" s="11">
        <v>5.2962549709999998</v>
      </c>
      <c r="BF207" s="11">
        <v>0.136646606</v>
      </c>
      <c r="BG207" s="11">
        <v>4.2493887529999999</v>
      </c>
      <c r="BH207" s="11" t="s">
        <v>97</v>
      </c>
      <c r="BI207" s="11">
        <v>5.2962549709999998</v>
      </c>
      <c r="BJ207" s="11" t="s">
        <v>98</v>
      </c>
      <c r="BK207" s="11">
        <v>2.3825200569999998</v>
      </c>
      <c r="BL207" s="11" t="s">
        <v>99</v>
      </c>
    </row>
    <row r="208" spans="1:65" x14ac:dyDescent="0.25">
      <c r="A208" s="11">
        <v>2019</v>
      </c>
      <c r="B208" s="11" t="s">
        <v>1627</v>
      </c>
      <c r="C208" s="11" t="s">
        <v>1628</v>
      </c>
      <c r="D208" s="11" t="s">
        <v>1629</v>
      </c>
      <c r="E208" s="11" t="s">
        <v>1630</v>
      </c>
      <c r="F208" s="11">
        <v>41.424084999999998</v>
      </c>
      <c r="G208" s="11">
        <v>-97.286036999999993</v>
      </c>
      <c r="H208" s="12">
        <v>110070246981</v>
      </c>
      <c r="I208" s="11">
        <v>2899</v>
      </c>
      <c r="J208" s="11" t="s">
        <v>449</v>
      </c>
      <c r="K208" s="11">
        <v>325920</v>
      </c>
      <c r="L208" s="11" t="s">
        <v>450</v>
      </c>
      <c r="M208" s="11" t="s">
        <v>451</v>
      </c>
      <c r="N208" s="11" t="s">
        <v>450</v>
      </c>
      <c r="O208" s="11" t="s">
        <v>72</v>
      </c>
      <c r="P208" s="11" t="s">
        <v>1631</v>
      </c>
      <c r="Q208" s="11">
        <v>350</v>
      </c>
      <c r="R208" s="11">
        <v>0.27600000000000002</v>
      </c>
      <c r="S208" s="11">
        <f t="shared" si="75"/>
        <v>7.8857142857142863E-4</v>
      </c>
      <c r="T208" s="11">
        <f t="shared" si="76"/>
        <v>1.3142857142857144E-2</v>
      </c>
      <c r="U208" s="11" t="s">
        <v>1632</v>
      </c>
      <c r="V208" s="11" t="s">
        <v>1633</v>
      </c>
      <c r="W208" s="13" t="s">
        <v>1634</v>
      </c>
      <c r="X208" s="11" t="s">
        <v>80</v>
      </c>
      <c r="Y208" s="11" t="s">
        <v>80</v>
      </c>
      <c r="Z208" s="11" t="s">
        <v>80</v>
      </c>
      <c r="AA208" s="11" t="s">
        <v>80</v>
      </c>
      <c r="AB208" s="11" t="s">
        <v>80</v>
      </c>
      <c r="AC208" s="11" t="s">
        <v>80</v>
      </c>
      <c r="AD208" s="11" t="s">
        <v>80</v>
      </c>
      <c r="AE208" s="11" t="s">
        <v>80</v>
      </c>
      <c r="AF208" s="11" t="s">
        <v>80</v>
      </c>
      <c r="AG208" s="11" t="s">
        <v>80</v>
      </c>
      <c r="AH208" s="11" t="s">
        <v>80</v>
      </c>
      <c r="AI208" s="11" t="s">
        <v>80</v>
      </c>
      <c r="AJ208" s="11">
        <v>7301780</v>
      </c>
      <c r="AK208" s="11" t="s">
        <v>1635</v>
      </c>
      <c r="AL208" s="11">
        <v>8</v>
      </c>
      <c r="AM208" s="11">
        <v>3363</v>
      </c>
      <c r="AN208" s="11">
        <v>3469</v>
      </c>
      <c r="AO208" s="11">
        <v>4727</v>
      </c>
      <c r="AP208" s="11">
        <v>5380</v>
      </c>
      <c r="AQ208" s="11">
        <v>4438</v>
      </c>
      <c r="AR208" s="11">
        <v>4421</v>
      </c>
      <c r="AS208" s="11">
        <v>4679</v>
      </c>
      <c r="AT208" s="11">
        <v>1973</v>
      </c>
      <c r="AU208" s="11">
        <v>1128</v>
      </c>
      <c r="AV208" s="11">
        <v>1730</v>
      </c>
      <c r="AW208" s="11">
        <v>2085</v>
      </c>
      <c r="AX208" s="11">
        <v>2656</v>
      </c>
      <c r="AY208" s="11">
        <v>3340</v>
      </c>
      <c r="AZ208" s="11" t="s">
        <v>45</v>
      </c>
      <c r="BA208" s="11">
        <v>1128</v>
      </c>
      <c r="BB208" s="11">
        <v>2758</v>
      </c>
      <c r="BC208" s="11">
        <v>1942</v>
      </c>
      <c r="BD208" s="11">
        <v>8222</v>
      </c>
      <c r="BE208" s="11">
        <v>5423</v>
      </c>
      <c r="BF208" s="11" t="s">
        <v>80</v>
      </c>
      <c r="BG208" s="11">
        <v>2758</v>
      </c>
      <c r="BH208" s="11" t="s">
        <v>851</v>
      </c>
      <c r="BI208" s="11">
        <v>5423</v>
      </c>
      <c r="BJ208" s="11" t="s">
        <v>80</v>
      </c>
      <c r="BK208" s="11">
        <v>1942</v>
      </c>
      <c r="BL208" s="11" t="s">
        <v>851</v>
      </c>
      <c r="BM208" s="11" t="s">
        <v>1636</v>
      </c>
    </row>
    <row r="209" spans="1:65" x14ac:dyDescent="0.25">
      <c r="A209" s="11">
        <v>2021</v>
      </c>
      <c r="B209" s="11" t="s">
        <v>1637</v>
      </c>
      <c r="C209" s="11" t="s">
        <v>1638</v>
      </c>
      <c r="D209" s="11" t="s">
        <v>1310</v>
      </c>
      <c r="E209" s="11" t="s">
        <v>256</v>
      </c>
      <c r="F209" s="11">
        <v>38.627777999999999</v>
      </c>
      <c r="G209" s="11">
        <v>-120.984167</v>
      </c>
      <c r="H209" s="12">
        <v>110070619860</v>
      </c>
      <c r="I209" s="11">
        <v>4952</v>
      </c>
      <c r="J209" s="11" t="s">
        <v>308</v>
      </c>
      <c r="K209" s="11">
        <v>339999</v>
      </c>
      <c r="L209" s="11" t="s">
        <v>309</v>
      </c>
      <c r="M209" s="11" t="s">
        <v>275</v>
      </c>
      <c r="N209" s="11" t="s">
        <v>276</v>
      </c>
      <c r="O209" s="11" t="s">
        <v>1716</v>
      </c>
      <c r="P209" s="11" t="s">
        <v>1717</v>
      </c>
      <c r="Q209" s="11">
        <v>365</v>
      </c>
      <c r="R209" s="11">
        <v>7.6614229000000006E-2</v>
      </c>
      <c r="S209" s="11">
        <f t="shared" si="75"/>
        <v>2.0990199726027398E-4</v>
      </c>
      <c r="T209" s="11">
        <f t="shared" si="76"/>
        <v>3.6482966190476192E-3</v>
      </c>
      <c r="U209" s="11" t="s">
        <v>1639</v>
      </c>
      <c r="V209" s="11" t="s">
        <v>1640</v>
      </c>
      <c r="W209" s="13" t="s">
        <v>755</v>
      </c>
      <c r="X209" s="11" t="s">
        <v>80</v>
      </c>
      <c r="Y209" s="11" t="s">
        <v>80</v>
      </c>
      <c r="Z209" s="11" t="s">
        <v>80</v>
      </c>
      <c r="AA209" s="11" t="s">
        <v>80</v>
      </c>
      <c r="AB209" s="11" t="s">
        <v>80</v>
      </c>
      <c r="AC209" s="11" t="s">
        <v>80</v>
      </c>
      <c r="AD209" s="11" t="s">
        <v>80</v>
      </c>
      <c r="AE209" s="11" t="s">
        <v>80</v>
      </c>
      <c r="AF209" s="11" t="s">
        <v>80</v>
      </c>
      <c r="AG209" s="11" t="s">
        <v>80</v>
      </c>
      <c r="AH209" s="11" t="s">
        <v>80</v>
      </c>
      <c r="AI209" s="11" t="s">
        <v>80</v>
      </c>
      <c r="AJ209" s="11" t="s">
        <v>80</v>
      </c>
      <c r="AK209" s="11" t="s">
        <v>80</v>
      </c>
      <c r="AL209" s="11" t="s">
        <v>80</v>
      </c>
      <c r="AM209" s="11" t="s">
        <v>80</v>
      </c>
      <c r="AN209" s="11" t="s">
        <v>80</v>
      </c>
      <c r="AO209" s="11" t="s">
        <v>80</v>
      </c>
      <c r="AP209" s="11" t="s">
        <v>80</v>
      </c>
      <c r="AQ209" s="11" t="s">
        <v>80</v>
      </c>
      <c r="AR209" s="11" t="s">
        <v>80</v>
      </c>
      <c r="AS209" s="11" t="s">
        <v>80</v>
      </c>
      <c r="AT209" s="11" t="s">
        <v>80</v>
      </c>
      <c r="AU209" s="11" t="s">
        <v>80</v>
      </c>
      <c r="AV209" s="11" t="s">
        <v>80</v>
      </c>
      <c r="AW209" s="11" t="s">
        <v>80</v>
      </c>
      <c r="AX209" s="11" t="s">
        <v>80</v>
      </c>
      <c r="AY209" s="11" t="s">
        <v>80</v>
      </c>
      <c r="AZ209" s="11" t="s">
        <v>80</v>
      </c>
      <c r="BA209" s="11" t="s">
        <v>80</v>
      </c>
      <c r="BB209" s="11" t="s">
        <v>80</v>
      </c>
      <c r="BC209" s="11" t="s">
        <v>80</v>
      </c>
      <c r="BD209" s="11" t="s">
        <v>80</v>
      </c>
      <c r="BE209" s="11" t="s">
        <v>80</v>
      </c>
      <c r="BF209" s="11" t="s">
        <v>80</v>
      </c>
      <c r="BG209" s="11" t="s">
        <v>80</v>
      </c>
      <c r="BH209" s="11" t="s">
        <v>851</v>
      </c>
      <c r="BI209" s="11" t="s">
        <v>80</v>
      </c>
      <c r="BJ209" s="11" t="s">
        <v>80</v>
      </c>
      <c r="BK209" s="11" t="s">
        <v>80</v>
      </c>
      <c r="BL209" s="11" t="s">
        <v>851</v>
      </c>
      <c r="BM209" s="11" t="s">
        <v>1313</v>
      </c>
    </row>
    <row r="210" spans="1:65" x14ac:dyDescent="0.25">
      <c r="A210" s="11">
        <v>2019</v>
      </c>
      <c r="B210" s="11" t="s">
        <v>1641</v>
      </c>
      <c r="C210" s="11" t="s">
        <v>399</v>
      </c>
      <c r="D210" s="11" t="s">
        <v>1642</v>
      </c>
      <c r="E210" s="11" t="s">
        <v>122</v>
      </c>
      <c r="F210" s="11">
        <v>36.550454999999999</v>
      </c>
      <c r="G210" s="11">
        <v>-82.634793999999999</v>
      </c>
      <c r="H210" s="12">
        <v>110070828339</v>
      </c>
      <c r="I210" s="11">
        <v>2892</v>
      </c>
      <c r="J210" s="11" t="s">
        <v>1643</v>
      </c>
      <c r="K210" s="11">
        <v>325620</v>
      </c>
      <c r="L210" s="11" t="s">
        <v>1644</v>
      </c>
      <c r="M210" s="11" t="s">
        <v>1645</v>
      </c>
      <c r="N210" s="11" t="s">
        <v>1646</v>
      </c>
      <c r="O210" s="11" t="s">
        <v>72</v>
      </c>
      <c r="P210" s="11" t="s">
        <v>73</v>
      </c>
      <c r="Q210" s="11">
        <v>250</v>
      </c>
      <c r="R210" s="11">
        <v>4.5570250000000003</v>
      </c>
      <c r="S210" s="11">
        <f t="shared" si="75"/>
        <v>1.8228100000000001E-2</v>
      </c>
      <c r="T210" s="11">
        <f t="shared" si="76"/>
        <v>0.21700119047619049</v>
      </c>
      <c r="U210" s="11" t="s">
        <v>1647</v>
      </c>
      <c r="V210" s="11" t="s">
        <v>1648</v>
      </c>
      <c r="W210" s="11">
        <v>60101040101</v>
      </c>
      <c r="AA210" s="11">
        <v>2023</v>
      </c>
      <c r="AB210" s="13" t="s">
        <v>1649</v>
      </c>
      <c r="AC210" s="11" t="s">
        <v>1650</v>
      </c>
      <c r="AD210" s="11">
        <v>5.1749999999999998</v>
      </c>
      <c r="AE210" s="11">
        <v>5.2750000000000004</v>
      </c>
      <c r="AF210" s="11">
        <v>3.300098438</v>
      </c>
      <c r="AG210" s="11" t="s">
        <v>79</v>
      </c>
      <c r="AH210" s="11">
        <v>5.2750000000000004</v>
      </c>
      <c r="AI210" s="11">
        <v>8.1616382499999993</v>
      </c>
      <c r="AJ210" s="11">
        <v>22177442</v>
      </c>
      <c r="AK210" s="11" t="s">
        <v>80</v>
      </c>
      <c r="AL210" s="11">
        <v>1</v>
      </c>
      <c r="AM210" s="11">
        <v>4.2</v>
      </c>
      <c r="AN210" s="11">
        <v>8.6310000000000002</v>
      </c>
      <c r="AO210" s="11">
        <v>9.5359999999999996</v>
      </c>
      <c r="AP210" s="11">
        <v>9.1129999999999995</v>
      </c>
      <c r="AQ210" s="11">
        <v>6.4160000000000004</v>
      </c>
      <c r="AR210" s="11">
        <v>4.8760000000000003</v>
      </c>
      <c r="AS210" s="11">
        <v>2.4740000000000002</v>
      </c>
      <c r="AT210" s="11">
        <v>1.77</v>
      </c>
      <c r="AU210" s="11">
        <v>1.51</v>
      </c>
      <c r="AV210" s="11">
        <v>1.631</v>
      </c>
      <c r="AW210" s="11">
        <v>2.7</v>
      </c>
      <c r="AX210" s="11">
        <v>1.593</v>
      </c>
      <c r="AY210" s="11">
        <v>4.6550000000000002</v>
      </c>
      <c r="AZ210" s="11" t="s">
        <v>45</v>
      </c>
      <c r="BA210" s="11">
        <v>1.51</v>
      </c>
      <c r="BB210" s="11">
        <v>3.6919315400000001</v>
      </c>
      <c r="BC210" s="11">
        <v>2.0597474650000001</v>
      </c>
      <c r="BD210" s="11">
        <v>10.26894866</v>
      </c>
      <c r="BE210" s="11">
        <v>5.2356971129999996</v>
      </c>
      <c r="BF210" s="11">
        <v>19.955105750000001</v>
      </c>
      <c r="BG210" s="11">
        <v>19.955105750000001</v>
      </c>
      <c r="BH210" s="11" t="s">
        <v>109</v>
      </c>
      <c r="BI210" s="11">
        <v>19.955105750000001</v>
      </c>
      <c r="BJ210" s="11" t="s">
        <v>109</v>
      </c>
      <c r="BK210" s="11">
        <v>19.955105750000001</v>
      </c>
      <c r="BL210" s="11" t="s">
        <v>109</v>
      </c>
    </row>
    <row r="211" spans="1:65" x14ac:dyDescent="0.25">
      <c r="A211" s="11">
        <v>2023</v>
      </c>
      <c r="B211" s="11" t="s">
        <v>1651</v>
      </c>
      <c r="C211" s="11" t="s">
        <v>843</v>
      </c>
      <c r="D211" s="11" t="s">
        <v>855</v>
      </c>
      <c r="E211" s="11" t="s">
        <v>624</v>
      </c>
      <c r="F211" s="11">
        <v>36.090899999999998</v>
      </c>
      <c r="G211" s="11">
        <v>-115.1833</v>
      </c>
      <c r="H211" s="12">
        <v>110070948151</v>
      </c>
      <c r="I211" s="11">
        <v>7941</v>
      </c>
      <c r="J211" s="11" t="s">
        <v>1652</v>
      </c>
      <c r="K211" s="11">
        <v>611610</v>
      </c>
      <c r="L211" s="11" t="s">
        <v>1653</v>
      </c>
      <c r="M211" s="11" t="s">
        <v>812</v>
      </c>
      <c r="N211" s="11" t="s">
        <v>813</v>
      </c>
      <c r="O211" s="11" t="s">
        <v>723</v>
      </c>
      <c r="P211" s="11" t="s">
        <v>73</v>
      </c>
      <c r="Q211" s="11">
        <v>250</v>
      </c>
      <c r="R211" s="11">
        <v>6.2714327E-2</v>
      </c>
      <c r="S211" s="11">
        <f t="shared" si="75"/>
        <v>2.5085730800000002E-4</v>
      </c>
      <c r="T211" s="11">
        <f t="shared" si="76"/>
        <v>2.9863965238095236E-3</v>
      </c>
      <c r="U211" s="11" t="s">
        <v>1654</v>
      </c>
      <c r="V211" s="11" t="s">
        <v>1103</v>
      </c>
      <c r="W211" s="13" t="s">
        <v>850</v>
      </c>
      <c r="X211" s="11" t="s">
        <v>80</v>
      </c>
      <c r="Y211" s="11" t="s">
        <v>80</v>
      </c>
      <c r="Z211" s="11" t="s">
        <v>80</v>
      </c>
      <c r="AA211" s="11" t="s">
        <v>80</v>
      </c>
      <c r="AB211" s="11" t="s">
        <v>80</v>
      </c>
      <c r="AC211" s="11" t="s">
        <v>80</v>
      </c>
      <c r="AD211" s="11" t="s">
        <v>80</v>
      </c>
      <c r="AE211" s="11" t="s">
        <v>80</v>
      </c>
      <c r="AF211" s="11" t="s">
        <v>80</v>
      </c>
      <c r="AG211" s="11" t="s">
        <v>80</v>
      </c>
      <c r="AH211" s="11" t="s">
        <v>80</v>
      </c>
      <c r="AI211" s="11" t="s">
        <v>80</v>
      </c>
      <c r="AJ211" s="11" t="s">
        <v>80</v>
      </c>
      <c r="AK211" s="11" t="s">
        <v>80</v>
      </c>
      <c r="AL211" s="11" t="s">
        <v>80</v>
      </c>
      <c r="AM211" s="11" t="s">
        <v>80</v>
      </c>
      <c r="AN211" s="11" t="s">
        <v>80</v>
      </c>
      <c r="AO211" s="11" t="s">
        <v>80</v>
      </c>
      <c r="AP211" s="11" t="s">
        <v>80</v>
      </c>
      <c r="AQ211" s="11" t="s">
        <v>80</v>
      </c>
      <c r="AR211" s="11" t="s">
        <v>80</v>
      </c>
      <c r="AS211" s="11" t="s">
        <v>80</v>
      </c>
      <c r="AT211" s="11" t="s">
        <v>80</v>
      </c>
      <c r="AU211" s="11" t="s">
        <v>80</v>
      </c>
      <c r="AV211" s="11" t="s">
        <v>80</v>
      </c>
      <c r="AW211" s="11" t="s">
        <v>80</v>
      </c>
      <c r="AX211" s="11" t="s">
        <v>80</v>
      </c>
      <c r="AY211" s="11" t="s">
        <v>80</v>
      </c>
      <c r="AZ211" s="11" t="s">
        <v>80</v>
      </c>
      <c r="BA211" s="11" t="s">
        <v>80</v>
      </c>
      <c r="BB211" s="11" t="s">
        <v>80</v>
      </c>
      <c r="BC211" s="11" t="s">
        <v>80</v>
      </c>
      <c r="BD211" s="11" t="s">
        <v>80</v>
      </c>
      <c r="BE211" s="11" t="s">
        <v>80</v>
      </c>
      <c r="BF211" s="11" t="s">
        <v>80</v>
      </c>
      <c r="BG211" s="11" t="s">
        <v>80</v>
      </c>
      <c r="BH211" s="11" t="s">
        <v>851</v>
      </c>
      <c r="BI211" s="11" t="s">
        <v>80</v>
      </c>
      <c r="BJ211" s="11" t="s">
        <v>80</v>
      </c>
      <c r="BK211" s="11" t="s">
        <v>80</v>
      </c>
      <c r="BL211" s="11" t="s">
        <v>851</v>
      </c>
      <c r="BM211" s="11" t="s">
        <v>1603</v>
      </c>
    </row>
    <row r="212" spans="1:65" x14ac:dyDescent="0.25">
      <c r="A212" s="11">
        <v>2023</v>
      </c>
      <c r="B212" s="11" t="s">
        <v>1655</v>
      </c>
      <c r="C212" s="11" t="s">
        <v>1656</v>
      </c>
      <c r="D212" s="11" t="s">
        <v>1657</v>
      </c>
      <c r="E212" s="11" t="s">
        <v>1658</v>
      </c>
      <c r="F212" s="11">
        <v>42.362200000000001</v>
      </c>
      <c r="G212" s="11">
        <v>-71.084089000000006</v>
      </c>
      <c r="H212" s="12">
        <v>110071158765</v>
      </c>
      <c r="I212" s="11">
        <v>4959</v>
      </c>
      <c r="J212" s="11" t="s">
        <v>308</v>
      </c>
      <c r="K212" s="11">
        <v>339999</v>
      </c>
      <c r="L212" s="11" t="s">
        <v>309</v>
      </c>
      <c r="M212" s="11" t="s">
        <v>275</v>
      </c>
      <c r="N212" s="11" t="s">
        <v>276</v>
      </c>
      <c r="O212" s="11" t="s">
        <v>723</v>
      </c>
      <c r="P212" s="11" t="s">
        <v>1659</v>
      </c>
      <c r="Q212" s="11">
        <v>250</v>
      </c>
      <c r="R212" s="11">
        <v>5.5009580000000002E-3</v>
      </c>
      <c r="S212" s="11">
        <f t="shared" si="75"/>
        <v>2.2003832000000002E-5</v>
      </c>
      <c r="T212" s="11">
        <f t="shared" si="76"/>
        <v>2.6195038095238097E-4</v>
      </c>
      <c r="U212" s="11" t="s">
        <v>1660</v>
      </c>
      <c r="V212" s="11" t="s">
        <v>1661</v>
      </c>
      <c r="W212" s="11">
        <v>10900010704</v>
      </c>
      <c r="X212" s="11" t="s">
        <v>80</v>
      </c>
      <c r="Y212" s="11" t="s">
        <v>80</v>
      </c>
      <c r="Z212" s="11" t="s">
        <v>80</v>
      </c>
      <c r="AA212" s="11" t="s">
        <v>80</v>
      </c>
      <c r="AB212" s="11" t="s">
        <v>80</v>
      </c>
      <c r="AC212" s="11" t="s">
        <v>80</v>
      </c>
      <c r="AD212" s="11" t="s">
        <v>80</v>
      </c>
      <c r="AE212" s="11" t="s">
        <v>80</v>
      </c>
      <c r="AF212" s="11" t="s">
        <v>80</v>
      </c>
      <c r="AG212" s="11" t="s">
        <v>80</v>
      </c>
      <c r="AH212" s="11" t="s">
        <v>80</v>
      </c>
      <c r="AI212" s="11" t="s">
        <v>80</v>
      </c>
      <c r="AJ212" s="11" t="s">
        <v>80</v>
      </c>
      <c r="AK212" s="11" t="s">
        <v>80</v>
      </c>
      <c r="AL212" s="11" t="s">
        <v>80</v>
      </c>
      <c r="AM212" s="11" t="s">
        <v>80</v>
      </c>
      <c r="AN212" s="11" t="s">
        <v>80</v>
      </c>
      <c r="AO212" s="11" t="s">
        <v>80</v>
      </c>
      <c r="AP212" s="11" t="s">
        <v>80</v>
      </c>
      <c r="AQ212" s="11" t="s">
        <v>80</v>
      </c>
      <c r="AR212" s="11" t="s">
        <v>80</v>
      </c>
      <c r="AS212" s="11" t="s">
        <v>80</v>
      </c>
      <c r="AT212" s="11" t="s">
        <v>80</v>
      </c>
      <c r="AU212" s="11" t="s">
        <v>80</v>
      </c>
      <c r="AV212" s="11" t="s">
        <v>80</v>
      </c>
      <c r="AW212" s="11" t="s">
        <v>80</v>
      </c>
      <c r="AX212" s="11" t="s">
        <v>80</v>
      </c>
      <c r="AY212" s="11" t="s">
        <v>80</v>
      </c>
      <c r="AZ212" s="11" t="s">
        <v>80</v>
      </c>
      <c r="BA212" s="11" t="s">
        <v>80</v>
      </c>
      <c r="BB212" s="11" t="s">
        <v>80</v>
      </c>
      <c r="BC212" s="11" t="s">
        <v>80</v>
      </c>
      <c r="BD212" s="11" t="s">
        <v>80</v>
      </c>
      <c r="BE212" s="11" t="s">
        <v>80</v>
      </c>
      <c r="BF212" s="11" t="s">
        <v>80</v>
      </c>
      <c r="BG212" s="11" t="s">
        <v>80</v>
      </c>
      <c r="BH212" s="11" t="s">
        <v>851</v>
      </c>
      <c r="BI212" s="11" t="s">
        <v>80</v>
      </c>
      <c r="BJ212" s="11" t="s">
        <v>80</v>
      </c>
      <c r="BK212" s="11" t="s">
        <v>80</v>
      </c>
      <c r="BL212" s="11" t="s">
        <v>851</v>
      </c>
      <c r="BM212" s="11" t="s">
        <v>1662</v>
      </c>
    </row>
    <row r="213" spans="1:65" x14ac:dyDescent="0.25">
      <c r="A213" s="11">
        <v>2023</v>
      </c>
      <c r="B213" s="11" t="s">
        <v>1663</v>
      </c>
      <c r="C213" s="11" t="s">
        <v>1664</v>
      </c>
      <c r="D213" s="11" t="s">
        <v>752</v>
      </c>
      <c r="E213" s="11" t="s">
        <v>256</v>
      </c>
      <c r="F213" s="11">
        <v>38.030833000000001</v>
      </c>
      <c r="G213" s="11">
        <v>-122.075</v>
      </c>
      <c r="H213" s="12">
        <v>110071349304</v>
      </c>
      <c r="I213" s="11">
        <v>2911</v>
      </c>
      <c r="J213" s="11" t="s">
        <v>449</v>
      </c>
      <c r="K213" s="11">
        <v>325920</v>
      </c>
      <c r="L213" s="11" t="s">
        <v>450</v>
      </c>
      <c r="M213" s="11" t="s">
        <v>451</v>
      </c>
      <c r="N213" s="11" t="s">
        <v>450</v>
      </c>
      <c r="O213" s="11" t="s">
        <v>1118</v>
      </c>
      <c r="P213" s="11" t="s">
        <v>1665</v>
      </c>
      <c r="Q213" s="11">
        <v>250</v>
      </c>
      <c r="R213" s="11">
        <v>2.9588252999999998E-2</v>
      </c>
      <c r="S213" s="11">
        <f t="shared" si="75"/>
        <v>1.1835301199999999E-4</v>
      </c>
      <c r="T213" s="11">
        <f t="shared" si="76"/>
        <v>1.4089644285714285E-3</v>
      </c>
      <c r="U213" s="11" t="s">
        <v>1666</v>
      </c>
      <c r="V213" s="11" t="s">
        <v>1667</v>
      </c>
      <c r="W213" s="13" t="s">
        <v>264</v>
      </c>
      <c r="AA213" s="11">
        <v>2023</v>
      </c>
      <c r="AB213" s="13" t="s">
        <v>266</v>
      </c>
      <c r="AC213" s="11" t="s">
        <v>1668</v>
      </c>
      <c r="AD213" s="11">
        <v>11.5</v>
      </c>
      <c r="AE213" s="11">
        <v>3.1</v>
      </c>
      <c r="AF213" s="11">
        <v>0.26640909099999999</v>
      </c>
      <c r="AG213" s="11" t="s">
        <v>79</v>
      </c>
      <c r="AH213" s="11">
        <v>3.1</v>
      </c>
      <c r="AI213" s="11">
        <v>4.7964130000000003</v>
      </c>
      <c r="AJ213" s="11">
        <v>2785403</v>
      </c>
      <c r="AK213" s="11" t="s">
        <v>1669</v>
      </c>
      <c r="AL213" s="11">
        <v>1</v>
      </c>
      <c r="AM213" s="11">
        <v>0.15</v>
      </c>
      <c r="AN213" s="11">
        <v>0.308</v>
      </c>
      <c r="AO213" s="11">
        <v>0.753</v>
      </c>
      <c r="AP213" s="11">
        <v>0.52800000000000002</v>
      </c>
      <c r="AQ213" s="11">
        <v>0.215</v>
      </c>
      <c r="AR213" s="11">
        <v>6.9000000000000006E-2</v>
      </c>
      <c r="AS213" s="11">
        <v>0.05</v>
      </c>
      <c r="AT213" s="11">
        <v>2.5999999999999999E-2</v>
      </c>
      <c r="AU213" s="11">
        <v>1.6E-2</v>
      </c>
      <c r="AV213" s="11">
        <v>4.3999999999999997E-2</v>
      </c>
      <c r="AW213" s="11">
        <v>2.5000000000000001E-2</v>
      </c>
      <c r="AX213" s="11">
        <v>0.17899999999999999</v>
      </c>
      <c r="AY213" s="11">
        <v>0.25900000000000001</v>
      </c>
      <c r="AZ213" s="11" t="s">
        <v>45</v>
      </c>
      <c r="BA213" s="11">
        <v>1.6E-2</v>
      </c>
      <c r="BB213" s="11">
        <v>3.9119804000000001E-2</v>
      </c>
      <c r="BC213" s="11">
        <v>1.8596964000000001E-2</v>
      </c>
      <c r="BD213" s="11">
        <v>0.36674816599999999</v>
      </c>
      <c r="BE213" s="11">
        <v>8.0533294000000005E-2</v>
      </c>
      <c r="BF213" s="11">
        <v>11.72717115</v>
      </c>
      <c r="BG213" s="11">
        <v>11.72717115</v>
      </c>
      <c r="BH213" s="11" t="s">
        <v>109</v>
      </c>
      <c r="BI213" s="11">
        <v>11.72717115</v>
      </c>
      <c r="BJ213" s="11" t="s">
        <v>109</v>
      </c>
      <c r="BK213" s="11">
        <v>11.72717115</v>
      </c>
      <c r="BL213" s="11" t="s">
        <v>109</v>
      </c>
    </row>
    <row r="214" spans="1:65" x14ac:dyDescent="0.25">
      <c r="A214" s="11">
        <v>2023</v>
      </c>
      <c r="B214" s="11" t="s">
        <v>1670</v>
      </c>
      <c r="C214" s="11" t="s">
        <v>1671</v>
      </c>
      <c r="D214" s="11" t="s">
        <v>1672</v>
      </c>
      <c r="E214" s="11" t="s">
        <v>1658</v>
      </c>
      <c r="F214" s="11">
        <v>42.313240999999998</v>
      </c>
      <c r="G214" s="11">
        <v>-71.046143999999998</v>
      </c>
      <c r="H214" s="12">
        <v>110071445083</v>
      </c>
      <c r="I214" s="11">
        <v>4959</v>
      </c>
      <c r="J214" s="11" t="s">
        <v>308</v>
      </c>
      <c r="K214" s="11">
        <v>339999</v>
      </c>
      <c r="L214" s="11" t="s">
        <v>309</v>
      </c>
      <c r="M214" s="11" t="s">
        <v>275</v>
      </c>
      <c r="N214" s="11" t="s">
        <v>276</v>
      </c>
      <c r="O214" s="11" t="s">
        <v>723</v>
      </c>
      <c r="P214" s="11" t="s">
        <v>1673</v>
      </c>
      <c r="Q214" s="11">
        <v>250</v>
      </c>
      <c r="R214" s="11">
        <v>4.6591460000000003E-3</v>
      </c>
      <c r="S214" s="11">
        <f t="shared" si="75"/>
        <v>1.8636584E-5</v>
      </c>
      <c r="T214" s="11">
        <f t="shared" si="76"/>
        <v>2.2186409523809524E-4</v>
      </c>
      <c r="U214" s="11" t="s">
        <v>1674</v>
      </c>
      <c r="V214" s="11" t="s">
        <v>1661</v>
      </c>
      <c r="W214" s="11">
        <v>10900010704</v>
      </c>
      <c r="X214" s="11" t="s">
        <v>80</v>
      </c>
      <c r="Y214" s="11" t="s">
        <v>80</v>
      </c>
      <c r="Z214" s="11" t="s">
        <v>80</v>
      </c>
      <c r="AA214" s="11" t="s">
        <v>80</v>
      </c>
      <c r="AB214" s="11" t="s">
        <v>80</v>
      </c>
      <c r="AC214" s="11" t="s">
        <v>80</v>
      </c>
      <c r="AD214" s="11" t="s">
        <v>80</v>
      </c>
      <c r="AE214" s="11" t="s">
        <v>80</v>
      </c>
      <c r="AF214" s="11" t="s">
        <v>80</v>
      </c>
      <c r="AG214" s="11" t="s">
        <v>80</v>
      </c>
      <c r="AH214" s="11" t="s">
        <v>80</v>
      </c>
      <c r="AI214" s="11" t="s">
        <v>80</v>
      </c>
      <c r="AJ214" s="11" t="s">
        <v>80</v>
      </c>
      <c r="AK214" s="11" t="s">
        <v>80</v>
      </c>
      <c r="AL214" s="11" t="s">
        <v>80</v>
      </c>
      <c r="AM214" s="11" t="s">
        <v>80</v>
      </c>
      <c r="AN214" s="11" t="s">
        <v>80</v>
      </c>
      <c r="AO214" s="11" t="s">
        <v>80</v>
      </c>
      <c r="AP214" s="11" t="s">
        <v>80</v>
      </c>
      <c r="AQ214" s="11" t="s">
        <v>80</v>
      </c>
      <c r="AR214" s="11" t="s">
        <v>80</v>
      </c>
      <c r="AS214" s="11" t="s">
        <v>80</v>
      </c>
      <c r="AT214" s="11" t="s">
        <v>80</v>
      </c>
      <c r="AU214" s="11" t="s">
        <v>80</v>
      </c>
      <c r="AV214" s="11" t="s">
        <v>80</v>
      </c>
      <c r="AW214" s="11" t="s">
        <v>80</v>
      </c>
      <c r="AX214" s="11" t="s">
        <v>80</v>
      </c>
      <c r="AY214" s="11" t="s">
        <v>80</v>
      </c>
      <c r="AZ214" s="11" t="s">
        <v>80</v>
      </c>
      <c r="BA214" s="11" t="s">
        <v>80</v>
      </c>
      <c r="BB214" s="11" t="s">
        <v>80</v>
      </c>
      <c r="BC214" s="11" t="s">
        <v>80</v>
      </c>
      <c r="BD214" s="11" t="s">
        <v>80</v>
      </c>
      <c r="BE214" s="11" t="s">
        <v>80</v>
      </c>
      <c r="BF214" s="11" t="s">
        <v>80</v>
      </c>
      <c r="BG214" s="11" t="s">
        <v>80</v>
      </c>
      <c r="BH214" s="11" t="s">
        <v>851</v>
      </c>
      <c r="BI214" s="11" t="s">
        <v>80</v>
      </c>
      <c r="BJ214" s="11" t="s">
        <v>80</v>
      </c>
      <c r="BK214" s="11" t="s">
        <v>80</v>
      </c>
      <c r="BL214" s="11" t="s">
        <v>851</v>
      </c>
      <c r="BM214" s="11" t="s">
        <v>1675</v>
      </c>
    </row>
    <row r="216" spans="1:65" x14ac:dyDescent="0.25">
      <c r="BL216" s="11" t="s">
        <v>1676</v>
      </c>
      <c r="BM216" s="11">
        <v>50</v>
      </c>
    </row>
    <row r="217" spans="1:65" x14ac:dyDescent="0.25">
      <c r="BL217" s="11" t="s">
        <v>1677</v>
      </c>
      <c r="BM217" s="11">
        <v>10</v>
      </c>
    </row>
    <row r="218" spans="1:65" x14ac:dyDescent="0.25">
      <c r="BL218" s="11" t="s">
        <v>81</v>
      </c>
      <c r="BM218" s="11">
        <v>8</v>
      </c>
    </row>
    <row r="219" spans="1:65" x14ac:dyDescent="0.25">
      <c r="BL219" s="11" t="s">
        <v>1678</v>
      </c>
      <c r="BM219" s="11">
        <v>1</v>
      </c>
    </row>
  </sheetData>
  <sheetProtection sheet="1" objects="1" scenarios="1" formatCells="0" formatColumns="0" formatRows="0" sort="0" autoFilter="0"/>
  <autoFilter ref="A1:BM214" xr:uid="{0CD73FCB-F3EF-4749-8968-1C55CFFEE00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95EB-A194-4FE1-808E-615C31191C2A}">
  <sheetPr codeName="Sheet3"/>
  <dimension ref="A1:AK215"/>
  <sheetViews>
    <sheetView zoomScaleNormal="100" workbookViewId="0"/>
  </sheetViews>
  <sheetFormatPr defaultRowHeight="15" x14ac:dyDescent="0.25"/>
  <cols>
    <col min="1" max="1" width="11.42578125" style="11" customWidth="1"/>
    <col min="2" max="2" width="23.140625" style="11" customWidth="1"/>
    <col min="3" max="3" width="17" style="11" customWidth="1"/>
    <col min="4" max="4" width="14.5703125" style="11" customWidth="1"/>
    <col min="5" max="5" width="11.42578125" style="11" customWidth="1"/>
    <col min="6" max="6" width="9.7109375" style="11" customWidth="1"/>
    <col min="7" max="7" width="10" style="11" customWidth="1"/>
    <col min="8" max="8" width="14.5703125" style="11" customWidth="1"/>
    <col min="9" max="9" width="11.140625" style="11" customWidth="1"/>
    <col min="10" max="11" width="9.140625" style="11"/>
    <col min="12" max="12" width="16.85546875" style="11" customWidth="1"/>
    <col min="13" max="13" width="9.140625" style="11"/>
    <col min="14" max="14" width="14.42578125" style="11" customWidth="1"/>
    <col min="15" max="15" width="51.7109375" style="11" customWidth="1"/>
    <col min="16" max="16" width="16.5703125" style="11" customWidth="1"/>
    <col min="17" max="17" width="13.42578125" style="11" customWidth="1"/>
    <col min="18" max="18" width="13.28515625" style="11" customWidth="1"/>
    <col min="19" max="19" width="17.42578125" style="11" customWidth="1"/>
    <col min="20" max="20" width="13.28515625" style="11" customWidth="1"/>
    <col min="21" max="21" width="11.42578125" style="11" customWidth="1"/>
    <col min="22" max="22" width="14.140625" style="11" customWidth="1"/>
    <col min="23" max="23" width="15" style="11" customWidth="1"/>
    <col min="24" max="24" width="16.7109375" style="11" customWidth="1"/>
    <col min="25" max="25" width="15.7109375" style="11" customWidth="1"/>
    <col min="26" max="26" width="17.85546875" style="11" customWidth="1"/>
    <col min="27" max="27" width="25" style="11" customWidth="1"/>
    <col min="28" max="29" width="18" style="11" customWidth="1"/>
    <col min="30" max="30" width="22.5703125" style="11" customWidth="1"/>
    <col min="31" max="31" width="17.7109375" style="11" customWidth="1"/>
    <col min="32" max="32" width="18.140625" style="11" customWidth="1"/>
    <col min="33" max="33" width="15" style="11" customWidth="1"/>
    <col min="34" max="34" width="11.7109375" style="11" customWidth="1"/>
    <col min="35" max="35" width="12.85546875" style="11" customWidth="1"/>
    <col min="36" max="36" width="11.140625" style="11" customWidth="1"/>
    <col min="37" max="37" width="11.42578125" style="11" customWidth="1"/>
    <col min="38" max="16384" width="9.140625" style="11"/>
  </cols>
  <sheetData>
    <row r="1" spans="1:37" x14ac:dyDescent="0.25">
      <c r="V1" s="15" t="s">
        <v>1679</v>
      </c>
      <c r="W1" s="15"/>
      <c r="X1" s="15"/>
      <c r="Y1" s="15"/>
      <c r="Z1" s="15"/>
      <c r="AA1" s="15"/>
      <c r="AB1" s="16" t="s">
        <v>1680</v>
      </c>
      <c r="AC1" s="16"/>
      <c r="AD1" s="16"/>
      <c r="AE1" s="17" t="s">
        <v>1681</v>
      </c>
      <c r="AF1" s="17"/>
      <c r="AG1" s="17"/>
      <c r="AH1" s="18" t="s">
        <v>1682</v>
      </c>
      <c r="AI1" s="18"/>
      <c r="AJ1" s="19">
        <v>812</v>
      </c>
      <c r="AK1" s="20"/>
    </row>
    <row r="2" spans="1:37" ht="51.6" customHeight="1" thickBot="1" x14ac:dyDescent="0.3">
      <c r="A2" s="21" t="s">
        <v>0</v>
      </c>
      <c r="B2" s="21" t="s">
        <v>1</v>
      </c>
      <c r="C2" s="22" t="s">
        <v>2</v>
      </c>
      <c r="D2" s="22" t="s">
        <v>3</v>
      </c>
      <c r="E2" s="22" t="s">
        <v>4</v>
      </c>
      <c r="F2" s="21" t="s">
        <v>5</v>
      </c>
      <c r="G2" s="21" t="s">
        <v>6</v>
      </c>
      <c r="H2" s="22" t="s">
        <v>7</v>
      </c>
      <c r="I2" s="21" t="s">
        <v>8</v>
      </c>
      <c r="J2" s="22" t="s">
        <v>9</v>
      </c>
      <c r="K2" s="22" t="s">
        <v>10</v>
      </c>
      <c r="L2" s="22" t="s">
        <v>11</v>
      </c>
      <c r="M2" s="22" t="s">
        <v>12</v>
      </c>
      <c r="N2" s="22" t="s">
        <v>13</v>
      </c>
      <c r="O2" s="22" t="s">
        <v>1710</v>
      </c>
      <c r="P2" s="22" t="s">
        <v>14</v>
      </c>
      <c r="Q2" s="21" t="s">
        <v>15</v>
      </c>
      <c r="R2" s="21" t="s">
        <v>16</v>
      </c>
      <c r="S2" s="21" t="s">
        <v>17</v>
      </c>
      <c r="T2" s="21" t="s">
        <v>18</v>
      </c>
      <c r="U2" s="21" t="s">
        <v>19</v>
      </c>
      <c r="V2" s="21" t="s">
        <v>57</v>
      </c>
      <c r="W2" s="22" t="s">
        <v>58</v>
      </c>
      <c r="X2" s="22" t="s">
        <v>59</v>
      </c>
      <c r="Y2" s="22" t="s">
        <v>60</v>
      </c>
      <c r="Z2" s="22" t="s">
        <v>61</v>
      </c>
      <c r="AA2" s="22" t="s">
        <v>62</v>
      </c>
      <c r="AB2" s="21" t="s">
        <v>1683</v>
      </c>
      <c r="AC2" s="21" t="s">
        <v>1684</v>
      </c>
      <c r="AD2" s="21" t="s">
        <v>1685</v>
      </c>
      <c r="AE2" s="21" t="s">
        <v>1683</v>
      </c>
      <c r="AF2" s="21" t="s">
        <v>1684</v>
      </c>
      <c r="AG2" s="21" t="s">
        <v>1685</v>
      </c>
      <c r="AH2" s="21" t="s">
        <v>1686</v>
      </c>
      <c r="AI2" s="21" t="s">
        <v>1687</v>
      </c>
      <c r="AJ2" s="21" t="s">
        <v>1688</v>
      </c>
      <c r="AK2" s="21" t="s">
        <v>1689</v>
      </c>
    </row>
    <row r="3" spans="1:37" x14ac:dyDescent="0.25">
      <c r="A3" s="11">
        <v>2022</v>
      </c>
      <c r="B3" s="11" t="s">
        <v>64</v>
      </c>
      <c r="C3" s="11" t="s">
        <v>65</v>
      </c>
      <c r="D3" s="11" t="s">
        <v>66</v>
      </c>
      <c r="E3" s="11" t="s">
        <v>67</v>
      </c>
      <c r="F3" s="11">
        <v>40.331944</v>
      </c>
      <c r="G3" s="11">
        <v>-74.619721999999996</v>
      </c>
      <c r="H3" s="12">
        <v>110000321651</v>
      </c>
      <c r="I3" s="11">
        <v>2869</v>
      </c>
      <c r="J3" s="11" t="s">
        <v>68</v>
      </c>
      <c r="K3" s="11">
        <v>325180</v>
      </c>
      <c r="L3" s="11" t="s">
        <v>69</v>
      </c>
      <c r="M3" s="11" t="s">
        <v>70</v>
      </c>
      <c r="N3" s="11" t="s">
        <v>71</v>
      </c>
      <c r="O3" s="11" t="s">
        <v>72</v>
      </c>
      <c r="P3" s="11" t="s">
        <v>73</v>
      </c>
      <c r="Q3" s="11">
        <v>350</v>
      </c>
      <c r="R3" s="11">
        <v>3.0695E-2</v>
      </c>
      <c r="S3" s="11">
        <f>R3/Q3</f>
        <v>8.7700000000000004E-5</v>
      </c>
      <c r="T3" s="11">
        <f>R3/21</f>
        <v>1.4616666666666667E-3</v>
      </c>
      <c r="U3" s="11" t="s">
        <v>74</v>
      </c>
      <c r="V3" s="11">
        <v>0.15131833740831296</v>
      </c>
      <c r="W3" s="11" t="s">
        <v>81</v>
      </c>
      <c r="X3" s="11">
        <v>0.15131833740831296</v>
      </c>
      <c r="Y3" s="11" t="s">
        <v>81</v>
      </c>
      <c r="Z3" s="11">
        <v>0.15131833740831296</v>
      </c>
      <c r="AA3" s="11" t="s">
        <v>81</v>
      </c>
      <c r="AB3" s="23">
        <f>($S3*'Conversion Factors'!$B$2)/($Z3*'Conversion Factors'!$B$3)</f>
        <v>0.57957284954402377</v>
      </c>
      <c r="AC3" s="23">
        <f>($S3*'Conversion Factors'!$B$2)/($V3*'Conversion Factors'!$B$3)</f>
        <v>0.57957284954402377</v>
      </c>
      <c r="AD3" s="23">
        <f>($S3*'Conversion Factors'!$B$2)/($X3*'Conversion Factors'!$B$3)</f>
        <v>0.57957284954402377</v>
      </c>
      <c r="AE3" s="23">
        <f>($T3*'Conversion Factors'!$B$2)/($Z3*'Conversion Factors'!$B$3)</f>
        <v>9.6595474924003959</v>
      </c>
      <c r="AF3" s="23">
        <f>($T3*'Conversion Factors'!$B$2)/($V3*'Conversion Factors'!$B$3)</f>
        <v>9.6595474924003959</v>
      </c>
      <c r="AG3" s="23">
        <f>($T3*'Conversion Factors'!$B$2)/($X3*'Conversion Factors'!$B$3)</f>
        <v>9.6595474924003959</v>
      </c>
      <c r="AH3" s="11" t="str">
        <f t="shared" ref="AH3:AH65" si="0">IF($AE3&gt;$AJ$1,"YES","NO")</f>
        <v>NO</v>
      </c>
      <c r="AJ3" s="10"/>
      <c r="AK3" s="10"/>
    </row>
    <row r="4" spans="1:37" x14ac:dyDescent="0.25">
      <c r="A4" s="11">
        <v>2023</v>
      </c>
      <c r="B4" s="11" t="s">
        <v>83</v>
      </c>
      <c r="C4" s="11" t="s">
        <v>84</v>
      </c>
      <c r="D4" s="11" t="s">
        <v>85</v>
      </c>
      <c r="E4" s="11" t="s">
        <v>67</v>
      </c>
      <c r="F4" s="11">
        <v>40.703099000000002</v>
      </c>
      <c r="G4" s="11">
        <v>-75.197676000000001</v>
      </c>
      <c r="H4" s="12">
        <v>110000322311</v>
      </c>
      <c r="I4" s="11">
        <v>2819</v>
      </c>
      <c r="J4" s="11" t="s">
        <v>86</v>
      </c>
      <c r="K4" s="11">
        <v>323120</v>
      </c>
      <c r="L4" s="11" t="s">
        <v>87</v>
      </c>
      <c r="M4" s="11" t="s">
        <v>88</v>
      </c>
      <c r="N4" s="11" t="s">
        <v>89</v>
      </c>
      <c r="O4" s="11" t="s">
        <v>72</v>
      </c>
      <c r="P4" s="11" t="s">
        <v>90</v>
      </c>
      <c r="Q4" s="11">
        <v>350</v>
      </c>
      <c r="R4" s="11">
        <v>0.15440000000000001</v>
      </c>
      <c r="S4" s="11">
        <f t="shared" ref="S4:S65" si="1">R4/Q4</f>
        <v>4.4114285714285718E-4</v>
      </c>
      <c r="T4" s="11">
        <f t="shared" ref="T4:T65" si="2">R4/21</f>
        <v>7.3523809523809531E-3</v>
      </c>
      <c r="U4" s="11" t="s">
        <v>91</v>
      </c>
      <c r="V4" s="11">
        <v>8328.8997560000007</v>
      </c>
      <c r="W4" s="11" t="s">
        <v>97</v>
      </c>
      <c r="X4" s="11">
        <v>15559.68657</v>
      </c>
      <c r="Y4" s="11" t="s">
        <v>98</v>
      </c>
      <c r="Z4" s="11">
        <v>6097.9706470000001</v>
      </c>
      <c r="AA4" s="11" t="s">
        <v>99</v>
      </c>
      <c r="AB4" s="23">
        <f>($S4*'Conversion Factors'!$B$2)/($Z4*'Conversion Factors'!$B$3)</f>
        <v>7.2342568155831457E-5</v>
      </c>
      <c r="AC4" s="23">
        <f>($S4*'Conversion Factors'!$B$2)/($V4*'Conversion Factors'!$B$3)</f>
        <v>5.29653219592498E-5</v>
      </c>
      <c r="AD4" s="23">
        <f>($S4*'Conversion Factors'!$B$2)/($X4*'Conversion Factors'!$B$3)</f>
        <v>2.8351654460277289E-5</v>
      </c>
      <c r="AE4" s="23">
        <f>($T4*'Conversion Factors'!$B$2)/($Z4*'Conversion Factors'!$B$3)</f>
        <v>1.2057094692638577E-3</v>
      </c>
      <c r="AF4" s="23">
        <f>($T4*'Conversion Factors'!$B$2)/($V4*'Conversion Factors'!$B$3)</f>
        <v>8.8275536598749675E-4</v>
      </c>
      <c r="AG4" s="23">
        <f>($T4*'Conversion Factors'!$B$2)/($X4*'Conversion Factors'!$B$3)</f>
        <v>4.7252757433795489E-4</v>
      </c>
      <c r="AH4" s="11" t="str">
        <f t="shared" si="0"/>
        <v>NO</v>
      </c>
    </row>
    <row r="5" spans="1:37" x14ac:dyDescent="0.25">
      <c r="A5" s="11">
        <v>2023</v>
      </c>
      <c r="B5" s="11" t="s">
        <v>100</v>
      </c>
      <c r="C5" s="11" t="s">
        <v>101</v>
      </c>
      <c r="D5" s="11" t="s">
        <v>102</v>
      </c>
      <c r="E5" s="11" t="s">
        <v>103</v>
      </c>
      <c r="F5" s="11">
        <v>40.670580000000001</v>
      </c>
      <c r="G5" s="11">
        <v>-80.336500000000001</v>
      </c>
      <c r="H5" s="12">
        <v>110000329038</v>
      </c>
      <c r="I5" s="11">
        <v>2869</v>
      </c>
      <c r="J5" s="11" t="s">
        <v>68</v>
      </c>
      <c r="K5" s="11">
        <v>325180</v>
      </c>
      <c r="L5" s="11" t="s">
        <v>69</v>
      </c>
      <c r="M5" s="11" t="s">
        <v>70</v>
      </c>
      <c r="N5" s="11" t="s">
        <v>71</v>
      </c>
      <c r="O5" s="11" t="s">
        <v>72</v>
      </c>
      <c r="P5" s="11" t="s">
        <v>73</v>
      </c>
      <c r="Q5" s="11">
        <v>350</v>
      </c>
      <c r="R5" s="11">
        <v>2.8147999999999999E-2</v>
      </c>
      <c r="S5" s="11">
        <f t="shared" si="1"/>
        <v>8.0422857142857136E-5</v>
      </c>
      <c r="T5" s="11">
        <f t="shared" si="2"/>
        <v>1.3403809523809523E-3</v>
      </c>
      <c r="U5" s="11" t="s">
        <v>104</v>
      </c>
      <c r="V5" s="11">
        <v>0.58594544100000001</v>
      </c>
      <c r="W5" s="11" t="s">
        <v>109</v>
      </c>
      <c r="X5" s="11">
        <v>0.58594544100000001</v>
      </c>
      <c r="Y5" s="11" t="s">
        <v>109</v>
      </c>
      <c r="Z5" s="11">
        <v>0.58594544100000001</v>
      </c>
      <c r="AA5" s="11" t="s">
        <v>109</v>
      </c>
      <c r="AB5" s="23">
        <f>($S5*'Conversion Factors'!$B$2)/($Z5*'Conversion Factors'!$B$3)</f>
        <v>0.13725314938128708</v>
      </c>
      <c r="AC5" s="23">
        <f>($S5*'Conversion Factors'!$B$2)/($V5*'Conversion Factors'!$B$3)</f>
        <v>0.13725314938128708</v>
      </c>
      <c r="AD5" s="23">
        <f>($S5*'Conversion Factors'!$B$2)/($X5*'Conversion Factors'!$B$3)</f>
        <v>0.13725314938128708</v>
      </c>
      <c r="AE5" s="23">
        <f>($T5*'Conversion Factors'!$B$2)/($Z5*'Conversion Factors'!$B$3)</f>
        <v>2.2875524896881179</v>
      </c>
      <c r="AF5" s="23">
        <f>($T5*'Conversion Factors'!$B$2)/($V5*'Conversion Factors'!$B$3)</f>
        <v>2.2875524896881179</v>
      </c>
      <c r="AG5" s="23">
        <f>($T5*'Conversion Factors'!$B$2)/($X5*'Conversion Factors'!$B$3)</f>
        <v>2.2875524896881179</v>
      </c>
      <c r="AH5" s="11" t="str">
        <f t="shared" si="0"/>
        <v>NO</v>
      </c>
    </row>
    <row r="6" spans="1:37" x14ac:dyDescent="0.25">
      <c r="A6" s="11">
        <v>2019</v>
      </c>
      <c r="B6" s="11" t="s">
        <v>110</v>
      </c>
      <c r="C6" s="11" t="s">
        <v>111</v>
      </c>
      <c r="D6" s="11" t="s">
        <v>112</v>
      </c>
      <c r="E6" s="11" t="s">
        <v>113</v>
      </c>
      <c r="F6" s="11">
        <v>39.585099999999997</v>
      </c>
      <c r="G6" s="11">
        <v>-75.649199999999993</v>
      </c>
      <c r="H6" s="12">
        <v>110000338536</v>
      </c>
      <c r="I6" s="11">
        <v>2821</v>
      </c>
      <c r="J6" s="11" t="s">
        <v>86</v>
      </c>
      <c r="K6" s="11">
        <v>323120</v>
      </c>
      <c r="L6" s="11" t="s">
        <v>87</v>
      </c>
      <c r="M6" s="11" t="s">
        <v>88</v>
      </c>
      <c r="N6" s="11" t="s">
        <v>89</v>
      </c>
      <c r="O6" s="11" t="s">
        <v>723</v>
      </c>
      <c r="P6" s="11" t="s">
        <v>115</v>
      </c>
      <c r="Q6" s="11">
        <v>350</v>
      </c>
      <c r="R6" s="11">
        <v>5.4479999999999997E-3</v>
      </c>
      <c r="S6" s="11">
        <f t="shared" si="1"/>
        <v>1.5565714285714283E-5</v>
      </c>
      <c r="T6" s="11">
        <f t="shared" si="2"/>
        <v>2.5942857142857142E-4</v>
      </c>
      <c r="U6" s="11" t="s">
        <v>116</v>
      </c>
      <c r="V6" s="11">
        <v>1.3202933990000001</v>
      </c>
      <c r="W6" s="11" t="s">
        <v>97</v>
      </c>
      <c r="X6" s="11">
        <v>1.39874688</v>
      </c>
      <c r="Y6" s="11" t="s">
        <v>98</v>
      </c>
      <c r="Z6" s="11">
        <v>0.71041326400000004</v>
      </c>
      <c r="AA6" s="11" t="s">
        <v>99</v>
      </c>
      <c r="AB6" s="23">
        <f>($S6*'Conversion Factors'!$B$2)/($Z6*'Conversion Factors'!$B$3)</f>
        <v>2.1910787811127187E-2</v>
      </c>
      <c r="AC6" s="23">
        <f>($S6*'Conversion Factors'!$B$2)/($V6*'Conversion Factors'!$B$3)</f>
        <v>1.1789587297417279E-2</v>
      </c>
      <c r="AD6" s="23">
        <f>($S6*'Conversion Factors'!$B$2)/($X6*'Conversion Factors'!$B$3)</f>
        <v>1.1128328154493744E-2</v>
      </c>
      <c r="AE6" s="23">
        <f>($T6*'Conversion Factors'!$B$2)/($Z6*'Conversion Factors'!$B$3)</f>
        <v>0.36517979685211988</v>
      </c>
      <c r="AF6" s="23">
        <f>($T6*'Conversion Factors'!$B$2)/($V6*'Conversion Factors'!$B$3)</f>
        <v>0.19649312162362134</v>
      </c>
      <c r="AG6" s="23">
        <f>($T6*'Conversion Factors'!$B$2)/($X6*'Conversion Factors'!$B$3)</f>
        <v>0.18547213590822909</v>
      </c>
      <c r="AH6" s="11" t="str">
        <f t="shared" si="0"/>
        <v>NO</v>
      </c>
    </row>
    <row r="7" spans="1:37" x14ac:dyDescent="0.25">
      <c r="A7" s="11">
        <v>2021</v>
      </c>
      <c r="B7" s="11" t="s">
        <v>119</v>
      </c>
      <c r="C7" s="11" t="s">
        <v>120</v>
      </c>
      <c r="D7" s="11" t="s">
        <v>121</v>
      </c>
      <c r="E7" s="11" t="s">
        <v>122</v>
      </c>
      <c r="F7" s="11">
        <v>35.607599999999998</v>
      </c>
      <c r="G7" s="11">
        <v>-89.237700000000004</v>
      </c>
      <c r="H7" s="12">
        <v>110000373621</v>
      </c>
      <c r="I7" s="11">
        <v>3087</v>
      </c>
      <c r="J7" s="11" t="s">
        <v>123</v>
      </c>
      <c r="K7" s="11">
        <v>325991</v>
      </c>
      <c r="L7" s="11" t="s">
        <v>124</v>
      </c>
      <c r="M7" s="11" t="s">
        <v>125</v>
      </c>
      <c r="N7" s="11" t="s">
        <v>126</v>
      </c>
      <c r="O7" s="11" t="s">
        <v>723</v>
      </c>
      <c r="P7" s="11" t="s">
        <v>127</v>
      </c>
      <c r="Q7" s="11">
        <v>350</v>
      </c>
      <c r="R7" s="11">
        <v>0.78056162500000004</v>
      </c>
      <c r="S7" s="11">
        <f t="shared" si="1"/>
        <v>2.2301760714285713E-3</v>
      </c>
      <c r="T7" s="11">
        <f t="shared" si="2"/>
        <v>3.7169601190476194E-2</v>
      </c>
      <c r="U7" s="11" t="s">
        <v>128</v>
      </c>
      <c r="V7" s="11">
        <v>4.4260613690000001</v>
      </c>
      <c r="W7" s="11" t="s">
        <v>109</v>
      </c>
      <c r="X7" s="11">
        <v>4.4260613690000001</v>
      </c>
      <c r="Y7" s="11" t="s">
        <v>109</v>
      </c>
      <c r="Z7" s="11">
        <v>4.4260613690000001</v>
      </c>
      <c r="AA7" s="11" t="s">
        <v>109</v>
      </c>
      <c r="AB7" s="23">
        <f>($S7*'Conversion Factors'!$B$2)/($Z7*'Conversion Factors'!$B$3)</f>
        <v>0.50387373456876516</v>
      </c>
      <c r="AC7" s="23">
        <f>($S7*'Conversion Factors'!$B$2)/($V7*'Conversion Factors'!$B$3)</f>
        <v>0.50387373456876516</v>
      </c>
      <c r="AD7" s="23">
        <f>($S7*'Conversion Factors'!$B$2)/($X7*'Conversion Factors'!$B$3)</f>
        <v>0.50387373456876516</v>
      </c>
      <c r="AE7" s="23">
        <f>($T7*'Conversion Factors'!$B$2)/($Z7*'Conversion Factors'!$B$3)</f>
        <v>8.3978955761460874</v>
      </c>
      <c r="AF7" s="23">
        <f>($T7*'Conversion Factors'!$B$2)/($V7*'Conversion Factors'!$B$3)</f>
        <v>8.3978955761460874</v>
      </c>
      <c r="AG7" s="23">
        <f>($T7*'Conversion Factors'!$B$2)/($X7*'Conversion Factors'!$B$3)</f>
        <v>8.3978955761460874</v>
      </c>
      <c r="AH7" s="11" t="str">
        <f t="shared" si="0"/>
        <v>NO</v>
      </c>
    </row>
    <row r="8" spans="1:37" x14ac:dyDescent="0.25">
      <c r="A8" s="11">
        <v>2021</v>
      </c>
      <c r="B8" s="11" t="s">
        <v>134</v>
      </c>
      <c r="C8" s="11" t="s">
        <v>135</v>
      </c>
      <c r="D8" s="11" t="s">
        <v>136</v>
      </c>
      <c r="E8" s="11" t="s">
        <v>137</v>
      </c>
      <c r="F8" s="11">
        <v>38.002597000000002</v>
      </c>
      <c r="G8" s="11">
        <v>-86.117904999999993</v>
      </c>
      <c r="H8" s="12">
        <v>110000377976</v>
      </c>
      <c r="I8" s="11">
        <v>2869</v>
      </c>
      <c r="J8" s="11" t="s">
        <v>68</v>
      </c>
      <c r="K8" s="11">
        <v>325180</v>
      </c>
      <c r="L8" s="11" t="s">
        <v>69</v>
      </c>
      <c r="M8" s="11" t="s">
        <v>70</v>
      </c>
      <c r="N8" s="11" t="s">
        <v>71</v>
      </c>
      <c r="O8" s="11" t="s">
        <v>72</v>
      </c>
      <c r="P8" s="11" t="s">
        <v>73</v>
      </c>
      <c r="Q8" s="11">
        <v>350</v>
      </c>
      <c r="R8" s="11">
        <v>0.78337699999999999</v>
      </c>
      <c r="S8" s="11">
        <f t="shared" si="1"/>
        <v>2.23822E-3</v>
      </c>
      <c r="T8" s="11">
        <f t="shared" si="2"/>
        <v>3.7303666666666666E-2</v>
      </c>
      <c r="U8" s="11" t="s">
        <v>138</v>
      </c>
      <c r="V8" s="11">
        <v>109171.4939</v>
      </c>
      <c r="W8" s="11" t="s">
        <v>97</v>
      </c>
      <c r="X8" s="11">
        <v>248481.08489999999</v>
      </c>
      <c r="Y8" s="11" t="s">
        <v>98</v>
      </c>
      <c r="Z8" s="11">
        <v>87507.184039999993</v>
      </c>
      <c r="AA8" s="11" t="s">
        <v>99</v>
      </c>
      <c r="AB8" s="23">
        <f>($S8*'Conversion Factors'!$B$2)/($Z8*'Conversion Factors'!$B$3)</f>
        <v>2.5577557140644562E-5</v>
      </c>
      <c r="AC8" s="23">
        <f>($S8*'Conversion Factors'!$B$2)/($V8*'Conversion Factors'!$B$3)</f>
        <v>2.050187205508232E-5</v>
      </c>
      <c r="AD8" s="23">
        <f>($S8*'Conversion Factors'!$B$2)/($X8*'Conversion Factors'!$B$3)</f>
        <v>9.0076071621337316E-6</v>
      </c>
      <c r="AE8" s="23">
        <f>($T8*'Conversion Factors'!$B$2)/($Z8*'Conversion Factors'!$B$3)</f>
        <v>4.2629261901074272E-4</v>
      </c>
      <c r="AF8" s="23">
        <f>($T8*'Conversion Factors'!$B$2)/($V8*'Conversion Factors'!$B$3)</f>
        <v>3.4169786758470532E-4</v>
      </c>
      <c r="AG8" s="23">
        <f>($T8*'Conversion Factors'!$B$2)/($X8*'Conversion Factors'!$B$3)</f>
        <v>1.5012678603556221E-4</v>
      </c>
      <c r="AH8" s="11" t="str">
        <f t="shared" si="0"/>
        <v>NO</v>
      </c>
    </row>
    <row r="9" spans="1:37" x14ac:dyDescent="0.25">
      <c r="A9" s="11">
        <v>2023</v>
      </c>
      <c r="B9" s="11" t="s">
        <v>143</v>
      </c>
      <c r="C9" s="11" t="s">
        <v>144</v>
      </c>
      <c r="D9" s="11" t="s">
        <v>145</v>
      </c>
      <c r="E9" s="11" t="s">
        <v>137</v>
      </c>
      <c r="F9" s="11">
        <v>38.195278000000002</v>
      </c>
      <c r="G9" s="11">
        <v>-85.872221999999994</v>
      </c>
      <c r="H9" s="12">
        <v>110000378467</v>
      </c>
      <c r="I9" s="11">
        <v>2869</v>
      </c>
      <c r="J9" s="11" t="s">
        <v>68</v>
      </c>
      <c r="K9" s="11">
        <v>325180</v>
      </c>
      <c r="L9" s="11" t="s">
        <v>69</v>
      </c>
      <c r="M9" s="11" t="s">
        <v>70</v>
      </c>
      <c r="N9" s="11" t="s">
        <v>71</v>
      </c>
      <c r="O9" s="11" t="s">
        <v>72</v>
      </c>
      <c r="P9" s="11" t="s">
        <v>73</v>
      </c>
      <c r="Q9" s="11">
        <v>350</v>
      </c>
      <c r="R9" s="11">
        <v>0.91140500000000002</v>
      </c>
      <c r="S9" s="11">
        <f t="shared" si="1"/>
        <v>2.604014285714286E-3</v>
      </c>
      <c r="T9" s="11">
        <f t="shared" si="2"/>
        <v>4.3400238095238096E-2</v>
      </c>
      <c r="U9" s="11" t="s">
        <v>146</v>
      </c>
      <c r="V9" s="11">
        <v>106660.54029999999</v>
      </c>
      <c r="W9" s="11" t="s">
        <v>97</v>
      </c>
      <c r="X9" s="11">
        <v>241491.86919999999</v>
      </c>
      <c r="Y9" s="11" t="s">
        <v>98</v>
      </c>
      <c r="Z9" s="11">
        <v>85424.515090000001</v>
      </c>
      <c r="AA9" s="11" t="s">
        <v>99</v>
      </c>
      <c r="AB9" s="23">
        <f>($S9*'Conversion Factors'!$B$2)/($Z9*'Conversion Factors'!$B$3)</f>
        <v>3.0483219986332918E-5</v>
      </c>
      <c r="AC9" s="23">
        <f>($S9*'Conversion Factors'!$B$2)/($V9*'Conversion Factors'!$B$3)</f>
        <v>2.4414036141107807E-5</v>
      </c>
      <c r="AD9" s="23">
        <f>($S9*'Conversion Factors'!$B$2)/($X9*'Conversion Factors'!$B$3)</f>
        <v>1.0783030891850357E-5</v>
      </c>
      <c r="AE9" s="23">
        <f>($T9*'Conversion Factors'!$B$2)/($Z9*'Conversion Factors'!$B$3)</f>
        <v>5.080536664388819E-4</v>
      </c>
      <c r="AF9" s="23">
        <f>($T9*'Conversion Factors'!$B$2)/($V9*'Conversion Factors'!$B$3)</f>
        <v>4.0690060235179677E-4</v>
      </c>
      <c r="AG9" s="23">
        <f>($T9*'Conversion Factors'!$B$2)/($X9*'Conversion Factors'!$B$3)</f>
        <v>1.797171815308393E-4</v>
      </c>
      <c r="AH9" s="11" t="str">
        <f t="shared" si="0"/>
        <v>NO</v>
      </c>
    </row>
    <row r="10" spans="1:37" x14ac:dyDescent="0.25">
      <c r="A10" s="11">
        <v>2019</v>
      </c>
      <c r="B10" s="11" t="s">
        <v>150</v>
      </c>
      <c r="C10" s="11" t="s">
        <v>151</v>
      </c>
      <c r="D10" s="11" t="s">
        <v>152</v>
      </c>
      <c r="E10" s="11" t="s">
        <v>153</v>
      </c>
      <c r="F10" s="11">
        <v>37.907200000000003</v>
      </c>
      <c r="G10" s="11">
        <v>-87.927099999999996</v>
      </c>
      <c r="H10" s="12">
        <v>110000403670</v>
      </c>
      <c r="I10" s="11">
        <v>2821</v>
      </c>
      <c r="J10" s="11" t="s">
        <v>86</v>
      </c>
      <c r="K10" s="11">
        <v>323120</v>
      </c>
      <c r="L10" s="11" t="s">
        <v>87</v>
      </c>
      <c r="M10" s="11" t="s">
        <v>88</v>
      </c>
      <c r="N10" s="11" t="s">
        <v>89</v>
      </c>
      <c r="O10" s="11" t="s">
        <v>723</v>
      </c>
      <c r="P10" s="11" t="s">
        <v>154</v>
      </c>
      <c r="Q10" s="11">
        <v>350</v>
      </c>
      <c r="R10" s="11">
        <v>10.859680000000001</v>
      </c>
      <c r="S10" s="11">
        <f t="shared" si="1"/>
        <v>3.1027657142857146E-2</v>
      </c>
      <c r="T10" s="11">
        <f t="shared" si="2"/>
        <v>0.51712761904761906</v>
      </c>
      <c r="U10" s="11" t="s">
        <v>155</v>
      </c>
      <c r="V10" s="11">
        <v>115692.4817</v>
      </c>
      <c r="W10" s="11" t="s">
        <v>97</v>
      </c>
      <c r="X10" s="11">
        <v>270269.05009999999</v>
      </c>
      <c r="Y10" s="11" t="s">
        <v>98</v>
      </c>
      <c r="Z10" s="11">
        <v>92923.698610000007</v>
      </c>
      <c r="AA10" s="11" t="s">
        <v>99</v>
      </c>
      <c r="AB10" s="23">
        <f>($S10*'Conversion Factors'!$B$2)/($Z10*'Conversion Factors'!$B$3)</f>
        <v>3.3390467240310747E-4</v>
      </c>
      <c r="AC10" s="23">
        <f>($S10*'Conversion Factors'!$B$2)/($V10*'Conversion Factors'!$B$3)</f>
        <v>2.6819078203641942E-4</v>
      </c>
      <c r="AD10" s="23">
        <f>($S10*'Conversion Factors'!$B$2)/($X10*'Conversion Factors'!$B$3)</f>
        <v>1.1480284972096087E-4</v>
      </c>
      <c r="AE10" s="23">
        <f>($T10*'Conversion Factors'!$B$2)/($Z10*'Conversion Factors'!$B$3)</f>
        <v>5.5650778733851245E-3</v>
      </c>
      <c r="AF10" s="23">
        <f>($T10*'Conversion Factors'!$B$2)/($V10*'Conversion Factors'!$B$3)</f>
        <v>4.4698463672736572E-3</v>
      </c>
      <c r="AG10" s="23">
        <f>($T10*'Conversion Factors'!$B$2)/($X10*'Conversion Factors'!$B$3)</f>
        <v>1.913380828682681E-3</v>
      </c>
      <c r="AH10" s="11" t="str">
        <f t="shared" si="0"/>
        <v>NO</v>
      </c>
    </row>
    <row r="11" spans="1:37" x14ac:dyDescent="0.25">
      <c r="A11" s="11">
        <v>2019</v>
      </c>
      <c r="B11" s="11" t="s">
        <v>159</v>
      </c>
      <c r="C11" s="11" t="s">
        <v>160</v>
      </c>
      <c r="D11" s="11" t="s">
        <v>161</v>
      </c>
      <c r="E11" s="11" t="s">
        <v>162</v>
      </c>
      <c r="F11" s="11">
        <v>41.441667000000002</v>
      </c>
      <c r="G11" s="11">
        <v>-88.159719999999993</v>
      </c>
      <c r="H11" s="12">
        <v>110000432504</v>
      </c>
      <c r="I11" s="11">
        <v>2843</v>
      </c>
      <c r="J11" s="11" t="s">
        <v>86</v>
      </c>
      <c r="K11" s="11">
        <v>323120</v>
      </c>
      <c r="L11" s="11" t="s">
        <v>87</v>
      </c>
      <c r="M11" s="11" t="s">
        <v>88</v>
      </c>
      <c r="N11" s="11" t="s">
        <v>89</v>
      </c>
      <c r="O11" s="11" t="s">
        <v>72</v>
      </c>
      <c r="P11" s="11" t="s">
        <v>163</v>
      </c>
      <c r="Q11" s="11">
        <v>350</v>
      </c>
      <c r="R11" s="11">
        <v>0.74501399999999995</v>
      </c>
      <c r="S11" s="11">
        <f t="shared" si="1"/>
        <v>2.1286114285714287E-3</v>
      </c>
      <c r="T11" s="11">
        <f t="shared" si="2"/>
        <v>3.5476857142857143E-2</v>
      </c>
      <c r="U11" s="11" t="s">
        <v>164</v>
      </c>
      <c r="V11" s="11">
        <v>12.110024449999999</v>
      </c>
      <c r="W11" s="11" t="s">
        <v>97</v>
      </c>
      <c r="X11" s="11">
        <v>19.752695370000001</v>
      </c>
      <c r="Y11" s="11" t="s">
        <v>98</v>
      </c>
      <c r="Z11" s="11">
        <v>7.0447361900000001</v>
      </c>
      <c r="AA11" s="11" t="s">
        <v>99</v>
      </c>
      <c r="AB11" s="23">
        <f>($S11*'Conversion Factors'!$B$2)/($Z11*'Conversion Factors'!$B$3)</f>
        <v>0.30215630098299373</v>
      </c>
      <c r="AC11" s="23">
        <f>($S11*'Conversion Factors'!$B$2)/($V11*'Conversion Factors'!$B$3)</f>
        <v>0.17577267802885641</v>
      </c>
      <c r="AD11" s="23">
        <f>($S11*'Conversion Factors'!$B$2)/($X11*'Conversion Factors'!$B$3)</f>
        <v>0.10776308694581101</v>
      </c>
      <c r="AE11" s="23">
        <f>($T11*'Conversion Factors'!$B$2)/($Z11*'Conversion Factors'!$B$3)</f>
        <v>5.0359383497165622</v>
      </c>
      <c r="AF11" s="23">
        <f>($T11*'Conversion Factors'!$B$2)/($V11*'Conversion Factors'!$B$3)</f>
        <v>2.929544633814273</v>
      </c>
      <c r="AG11" s="23">
        <f>($T11*'Conversion Factors'!$B$2)/($X11*'Conversion Factors'!$B$3)</f>
        <v>1.79605144909685</v>
      </c>
      <c r="AH11" s="11" t="str">
        <f t="shared" si="0"/>
        <v>NO</v>
      </c>
    </row>
    <row r="12" spans="1:37" s="24" customFormat="1" x14ac:dyDescent="0.25">
      <c r="A12" s="24">
        <v>2023</v>
      </c>
      <c r="B12" s="24" t="s">
        <v>170</v>
      </c>
      <c r="C12" s="24" t="s">
        <v>171</v>
      </c>
      <c r="D12" s="24" t="s">
        <v>172</v>
      </c>
      <c r="E12" s="24" t="s">
        <v>162</v>
      </c>
      <c r="F12" s="24">
        <v>41.412897000000001</v>
      </c>
      <c r="G12" s="24">
        <v>-88.329773000000003</v>
      </c>
      <c r="H12" s="25">
        <v>110000433013</v>
      </c>
      <c r="I12" s="24">
        <v>2821</v>
      </c>
      <c r="J12" s="24" t="s">
        <v>86</v>
      </c>
      <c r="K12" s="24">
        <v>323120</v>
      </c>
      <c r="L12" s="24" t="s">
        <v>87</v>
      </c>
      <c r="M12" s="24" t="s">
        <v>88</v>
      </c>
      <c r="N12" s="24" t="s">
        <v>89</v>
      </c>
      <c r="O12" s="24" t="s">
        <v>723</v>
      </c>
      <c r="P12" s="24" t="s">
        <v>173</v>
      </c>
      <c r="Q12" s="24">
        <v>350</v>
      </c>
      <c r="R12" s="24">
        <v>2.09748</v>
      </c>
      <c r="S12" s="24">
        <f t="shared" si="1"/>
        <v>5.9928000000000004E-3</v>
      </c>
      <c r="T12" s="24">
        <f t="shared" si="2"/>
        <v>9.9879999999999997E-2</v>
      </c>
      <c r="U12" s="24" t="s">
        <v>174</v>
      </c>
      <c r="V12" s="24">
        <v>2.7410623279999999</v>
      </c>
      <c r="W12" s="24" t="s">
        <v>109</v>
      </c>
      <c r="X12" s="24">
        <v>2.7410623279999999</v>
      </c>
      <c r="Y12" s="24" t="s">
        <v>109</v>
      </c>
      <c r="Z12" s="24">
        <v>2.7410623279999999</v>
      </c>
      <c r="AA12" s="24" t="s">
        <v>109</v>
      </c>
      <c r="AB12" s="26">
        <f>($S12*'Conversion Factors'!$B$2)/($Z12*'Conversion Factors'!$B$3)</f>
        <v>2.1863056300411134</v>
      </c>
      <c r="AC12" s="26">
        <f>($S12*'Conversion Factors'!$B$2)/($V12*'Conversion Factors'!$B$3)</f>
        <v>2.1863056300411134</v>
      </c>
      <c r="AD12" s="26">
        <f>($S12*'Conversion Factors'!$B$2)/($X12*'Conversion Factors'!$B$3)</f>
        <v>2.1863056300411134</v>
      </c>
      <c r="AE12" s="26">
        <f>($T12*'Conversion Factors'!$B$2)/($Z12*'Conversion Factors'!$B$3)</f>
        <v>36.43842716735189</v>
      </c>
      <c r="AF12" s="26">
        <f>($T12*'Conversion Factors'!$B$2)/($V12*'Conversion Factors'!$B$3)</f>
        <v>36.43842716735189</v>
      </c>
      <c r="AG12" s="26">
        <f>($T12*'Conversion Factors'!$B$2)/($X12*'Conversion Factors'!$B$3)</f>
        <v>36.43842716735189</v>
      </c>
      <c r="AH12" s="24" t="str">
        <f t="shared" si="0"/>
        <v>NO</v>
      </c>
    </row>
    <row r="13" spans="1:37" x14ac:dyDescent="0.25">
      <c r="A13" s="11">
        <v>2020</v>
      </c>
      <c r="B13" s="11" t="s">
        <v>179</v>
      </c>
      <c r="C13" s="11" t="s">
        <v>171</v>
      </c>
      <c r="D13" s="11" t="s">
        <v>172</v>
      </c>
      <c r="E13" s="11" t="s">
        <v>162</v>
      </c>
      <c r="F13" s="11">
        <v>41.305320000000002</v>
      </c>
      <c r="G13" s="11">
        <v>-88.561769999999996</v>
      </c>
      <c r="H13" s="12">
        <v>110000433022</v>
      </c>
      <c r="I13" s="11">
        <v>2821</v>
      </c>
      <c r="J13" s="11" t="s">
        <v>86</v>
      </c>
      <c r="K13" s="11">
        <v>323120</v>
      </c>
      <c r="L13" s="11" t="s">
        <v>87</v>
      </c>
      <c r="M13" s="11" t="s">
        <v>88</v>
      </c>
      <c r="N13" s="11" t="s">
        <v>89</v>
      </c>
      <c r="O13" s="11" t="s">
        <v>723</v>
      </c>
      <c r="P13" s="11" t="s">
        <v>180</v>
      </c>
      <c r="Q13" s="11">
        <v>350</v>
      </c>
      <c r="R13" s="11">
        <v>0.20465185</v>
      </c>
      <c r="S13" s="11">
        <f t="shared" si="1"/>
        <v>5.8471957142857138E-4</v>
      </c>
      <c r="T13" s="11">
        <f t="shared" si="2"/>
        <v>9.7453261904761907E-3</v>
      </c>
      <c r="U13" s="11" t="s">
        <v>181</v>
      </c>
      <c r="V13" s="11">
        <v>14.066014669999999</v>
      </c>
      <c r="W13" s="11" t="s">
        <v>97</v>
      </c>
      <c r="X13" s="11">
        <v>23.003356400000001</v>
      </c>
      <c r="Y13" s="11" t="s">
        <v>98</v>
      </c>
      <c r="Z13" s="11">
        <v>8.2258293820000006</v>
      </c>
      <c r="AA13" s="11" t="s">
        <v>99</v>
      </c>
      <c r="AB13" s="23">
        <f>($S13*'Conversion Factors'!$B$2)/($Z13*'Conversion Factors'!$B$3)</f>
        <v>7.1083357589214261E-2</v>
      </c>
      <c r="AC13" s="23">
        <f>($S13*'Conversion Factors'!$B$2)/($V13*'Conversion Factors'!$B$3)</f>
        <v>4.1569668818536173E-2</v>
      </c>
      <c r="AD13" s="23">
        <f>($S13*'Conversion Factors'!$B$2)/($X13*'Conversion Factors'!$B$3)</f>
        <v>2.5418880673803379E-2</v>
      </c>
      <c r="AE13" s="23">
        <f>($T13*'Conversion Factors'!$B$2)/($Z13*'Conversion Factors'!$B$3)</f>
        <v>1.1847226264869044</v>
      </c>
      <c r="AF13" s="23">
        <f>($T13*'Conversion Factors'!$B$2)/($V13*'Conversion Factors'!$B$3)</f>
        <v>0.69282781364226964</v>
      </c>
      <c r="AG13" s="23">
        <f>($T13*'Conversion Factors'!$B$2)/($X13*'Conversion Factors'!$B$3)</f>
        <v>0.42364801123005641</v>
      </c>
      <c r="AH13" s="11" t="str">
        <f t="shared" si="0"/>
        <v>NO</v>
      </c>
    </row>
    <row r="14" spans="1:37" x14ac:dyDescent="0.25">
      <c r="A14" s="11">
        <v>2023</v>
      </c>
      <c r="B14" s="11" t="s">
        <v>187</v>
      </c>
      <c r="C14" s="11" t="s">
        <v>188</v>
      </c>
      <c r="D14" s="11" t="s">
        <v>189</v>
      </c>
      <c r="E14" s="11" t="s">
        <v>190</v>
      </c>
      <c r="F14" s="11">
        <v>39.121471999999997</v>
      </c>
      <c r="G14" s="11">
        <v>-94.473416999999998</v>
      </c>
      <c r="H14" s="12">
        <v>110000443226</v>
      </c>
      <c r="I14" s="11">
        <v>2879</v>
      </c>
      <c r="J14" s="11" t="s">
        <v>191</v>
      </c>
      <c r="K14" s="11">
        <v>325320</v>
      </c>
      <c r="L14" s="11" t="s">
        <v>192</v>
      </c>
      <c r="M14" s="11" t="s">
        <v>193</v>
      </c>
      <c r="N14" s="11" t="s">
        <v>194</v>
      </c>
      <c r="O14" s="11" t="s">
        <v>72</v>
      </c>
      <c r="P14" s="11" t="s">
        <v>195</v>
      </c>
      <c r="Q14" s="11">
        <v>350</v>
      </c>
      <c r="R14" s="11">
        <v>13.2568</v>
      </c>
      <c r="S14" s="11">
        <f t="shared" si="1"/>
        <v>3.7876571428571426E-2</v>
      </c>
      <c r="T14" s="11">
        <f t="shared" si="2"/>
        <v>0.63127619047619044</v>
      </c>
      <c r="U14" s="11" t="s">
        <v>196</v>
      </c>
      <c r="V14" s="11">
        <v>260.00977999999998</v>
      </c>
      <c r="W14" s="11" t="s">
        <v>97</v>
      </c>
      <c r="X14" s="11">
        <v>414.3054874</v>
      </c>
      <c r="Y14" s="11" t="s">
        <v>98</v>
      </c>
      <c r="Z14" s="11">
        <v>168.49628509999999</v>
      </c>
      <c r="AA14" s="11" t="s">
        <v>99</v>
      </c>
      <c r="AB14" s="23">
        <f>($S14*'Conversion Factors'!$B$2)/($Z14*'Conversion Factors'!$B$3)</f>
        <v>0.22479173001406086</v>
      </c>
      <c r="AC14" s="23">
        <f>($S14*'Conversion Factors'!$B$2)/($V14*'Conversion Factors'!$B$3)</f>
        <v>0.14567364130907473</v>
      </c>
      <c r="AD14" s="23">
        <f>($S14*'Conversion Factors'!$B$2)/($X14*'Conversion Factors'!$B$3)</f>
        <v>9.1421843495890484E-2</v>
      </c>
      <c r="AE14" s="23">
        <f>($T14*'Conversion Factors'!$B$2)/($Z14*'Conversion Factors'!$B$3)</f>
        <v>3.7465288335676812</v>
      </c>
      <c r="AF14" s="23">
        <f>($T14*'Conversion Factors'!$B$2)/($V14*'Conversion Factors'!$B$3)</f>
        <v>2.4278940218179121</v>
      </c>
      <c r="AG14" s="23">
        <f>($T14*'Conversion Factors'!$B$2)/($X14*'Conversion Factors'!$B$3)</f>
        <v>1.5236973915981749</v>
      </c>
      <c r="AH14" s="11" t="str">
        <f t="shared" si="0"/>
        <v>NO</v>
      </c>
    </row>
    <row r="15" spans="1:37" x14ac:dyDescent="0.25">
      <c r="A15" s="11">
        <v>2021</v>
      </c>
      <c r="B15" s="11" t="s">
        <v>204</v>
      </c>
      <c r="C15" s="11" t="s">
        <v>205</v>
      </c>
      <c r="D15" s="11" t="s">
        <v>206</v>
      </c>
      <c r="E15" s="11" t="s">
        <v>207</v>
      </c>
      <c r="F15" s="11">
        <v>35.136057000000001</v>
      </c>
      <c r="G15" s="11">
        <v>-90.096892999999994</v>
      </c>
      <c r="H15" s="12">
        <v>110000452082</v>
      </c>
      <c r="I15" s="11">
        <v>2869</v>
      </c>
      <c r="J15" s="11" t="s">
        <v>68</v>
      </c>
      <c r="K15" s="11">
        <v>325180</v>
      </c>
      <c r="L15" s="11" t="s">
        <v>69</v>
      </c>
      <c r="M15" s="11" t="s">
        <v>70</v>
      </c>
      <c r="N15" s="11" t="s">
        <v>71</v>
      </c>
      <c r="O15" s="11" t="s">
        <v>72</v>
      </c>
      <c r="P15" s="11" t="s">
        <v>73</v>
      </c>
      <c r="Q15" s="11">
        <v>350</v>
      </c>
      <c r="R15" s="11">
        <v>5.9301479999999997E-2</v>
      </c>
      <c r="S15" s="11">
        <f t="shared" si="1"/>
        <v>1.6943279999999999E-4</v>
      </c>
      <c r="T15" s="11">
        <f t="shared" si="2"/>
        <v>2.82388E-3</v>
      </c>
      <c r="U15" s="11" t="s">
        <v>208</v>
      </c>
      <c r="V15" s="11">
        <v>746038.24690000003</v>
      </c>
      <c r="W15" s="11" t="s">
        <v>97</v>
      </c>
      <c r="X15" s="11">
        <v>1489612.5390000001</v>
      </c>
      <c r="Y15" s="11" t="s">
        <v>98</v>
      </c>
      <c r="Z15" s="11">
        <v>639845.75509999995</v>
      </c>
      <c r="AA15" s="11" t="s">
        <v>99</v>
      </c>
      <c r="AB15" s="23">
        <f>($S15*'Conversion Factors'!$B$2)/($Z15*'Conversion Factors'!$B$3)</f>
        <v>2.6480256944663131E-7</v>
      </c>
      <c r="AC15" s="23">
        <f>($S15*'Conversion Factors'!$B$2)/($V15*'Conversion Factors'!$B$3)</f>
        <v>2.2711007204260803E-7</v>
      </c>
      <c r="AD15" s="23">
        <f>($S15*'Conversion Factors'!$B$2)/($X15*'Conversion Factors'!$B$3)</f>
        <v>1.137428663924532E-7</v>
      </c>
      <c r="AE15" s="23">
        <f>($T15*'Conversion Factors'!$B$2)/($Z15*'Conversion Factors'!$B$3)</f>
        <v>4.4133761574438552E-6</v>
      </c>
      <c r="AF15" s="23">
        <f>($T15*'Conversion Factors'!$B$2)/($V15*'Conversion Factors'!$B$3)</f>
        <v>3.7851678673768007E-6</v>
      </c>
      <c r="AG15" s="23">
        <f>($T15*'Conversion Factors'!$B$2)/($X15*'Conversion Factors'!$B$3)</f>
        <v>1.8957144398742203E-6</v>
      </c>
      <c r="AH15" s="11" t="str">
        <f t="shared" si="0"/>
        <v>NO</v>
      </c>
    </row>
    <row r="16" spans="1:37" x14ac:dyDescent="0.25">
      <c r="A16" s="11">
        <v>2021</v>
      </c>
      <c r="B16" s="11" t="s">
        <v>214</v>
      </c>
      <c r="C16" s="11" t="s">
        <v>215</v>
      </c>
      <c r="D16" s="11" t="s">
        <v>216</v>
      </c>
      <c r="E16" s="11" t="s">
        <v>217</v>
      </c>
      <c r="F16" s="11">
        <v>29.718139000000001</v>
      </c>
      <c r="G16" s="11">
        <v>-95.268749999999997</v>
      </c>
      <c r="H16" s="12">
        <v>110000460901</v>
      </c>
      <c r="I16" s="11">
        <v>2819</v>
      </c>
      <c r="J16" s="11" t="s">
        <v>86</v>
      </c>
      <c r="K16" s="11">
        <v>323120</v>
      </c>
      <c r="L16" s="11" t="s">
        <v>87</v>
      </c>
      <c r="M16" s="11" t="s">
        <v>88</v>
      </c>
      <c r="N16" s="11" t="s">
        <v>89</v>
      </c>
      <c r="O16" s="11" t="s">
        <v>72</v>
      </c>
      <c r="P16" s="11" t="s">
        <v>218</v>
      </c>
      <c r="Q16" s="11">
        <v>350</v>
      </c>
      <c r="R16" s="11">
        <v>14.064920000000001</v>
      </c>
      <c r="S16" s="11">
        <f t="shared" si="1"/>
        <v>4.0185485714285714E-2</v>
      </c>
      <c r="T16" s="11">
        <f t="shared" si="2"/>
        <v>0.66975809523809526</v>
      </c>
      <c r="U16" s="11" t="s">
        <v>219</v>
      </c>
      <c r="V16" s="11">
        <v>123.8117359</v>
      </c>
      <c r="W16" s="11" t="s">
        <v>97</v>
      </c>
      <c r="X16" s="11">
        <v>185.24007309999999</v>
      </c>
      <c r="Y16" s="11" t="s">
        <v>98</v>
      </c>
      <c r="Z16" s="11">
        <v>78.166386970000005</v>
      </c>
      <c r="AA16" s="11" t="s">
        <v>99</v>
      </c>
      <c r="AB16" s="23">
        <f>($S16*'Conversion Factors'!$B$2)/($Z16*'Conversion Factors'!$B$3)</f>
        <v>0.51410187002386043</v>
      </c>
      <c r="AC16" s="23">
        <f>($S16*'Conversion Factors'!$B$2)/($V16*'Conversion Factors'!$B$3)</f>
        <v>0.32456927788123935</v>
      </c>
      <c r="AD16" s="23">
        <f>($S16*'Conversion Factors'!$B$2)/($X16*'Conversion Factors'!$B$3)</f>
        <v>0.21693732377546615</v>
      </c>
      <c r="AE16" s="23">
        <f>($T16*'Conversion Factors'!$B$2)/($Z16*'Conversion Factors'!$B$3)</f>
        <v>8.5683645003976743</v>
      </c>
      <c r="AF16" s="23">
        <f>($T16*'Conversion Factors'!$B$2)/($V16*'Conversion Factors'!$B$3)</f>
        <v>5.4094879646873224</v>
      </c>
      <c r="AG16" s="23">
        <f>($T16*'Conversion Factors'!$B$2)/($X16*'Conversion Factors'!$B$3)</f>
        <v>3.615622062924436</v>
      </c>
      <c r="AH16" s="11" t="str">
        <f t="shared" si="0"/>
        <v>NO</v>
      </c>
    </row>
    <row r="17" spans="1:34" x14ac:dyDescent="0.25">
      <c r="A17" s="11">
        <v>2021</v>
      </c>
      <c r="B17" s="11" t="s">
        <v>225</v>
      </c>
      <c r="C17" s="11" t="s">
        <v>215</v>
      </c>
      <c r="D17" s="11" t="s">
        <v>226</v>
      </c>
      <c r="E17" s="11" t="s">
        <v>217</v>
      </c>
      <c r="F17" s="11">
        <v>29.75487</v>
      </c>
      <c r="G17" s="11">
        <v>-95.103269999999995</v>
      </c>
      <c r="H17" s="12">
        <v>110000460983</v>
      </c>
      <c r="I17" s="11">
        <v>2869</v>
      </c>
      <c r="J17" s="11" t="s">
        <v>68</v>
      </c>
      <c r="K17" s="11">
        <v>325180</v>
      </c>
      <c r="L17" s="11" t="s">
        <v>69</v>
      </c>
      <c r="M17" s="11" t="s">
        <v>70</v>
      </c>
      <c r="N17" s="11" t="s">
        <v>71</v>
      </c>
      <c r="O17" s="11" t="s">
        <v>72</v>
      </c>
      <c r="P17" s="11" t="s">
        <v>73</v>
      </c>
      <c r="Q17" s="11">
        <v>350</v>
      </c>
      <c r="R17" s="11">
        <v>0.37450460000000002</v>
      </c>
      <c r="S17" s="11">
        <f t="shared" si="1"/>
        <v>1.0700131428571429E-3</v>
      </c>
      <c r="T17" s="11">
        <f t="shared" si="2"/>
        <v>1.7833552380952383E-2</v>
      </c>
      <c r="U17" s="11" t="s">
        <v>227</v>
      </c>
      <c r="V17" s="11">
        <v>24.86552567</v>
      </c>
      <c r="W17" s="11" t="s">
        <v>97</v>
      </c>
      <c r="X17" s="11">
        <v>50.48934929</v>
      </c>
      <c r="Y17" s="11" t="s">
        <v>98</v>
      </c>
      <c r="Z17" s="11">
        <v>14.835961299999999</v>
      </c>
      <c r="AA17" s="11" t="s">
        <v>99</v>
      </c>
      <c r="AB17" s="23">
        <f>($S17*'Conversion Factors'!$B$2)/($Z17*'Conversion Factors'!$B$3)</f>
        <v>7.2122939742175179E-2</v>
      </c>
      <c r="AC17" s="23">
        <f>($S17*'Conversion Factors'!$B$2)/($V17*'Conversion Factors'!$B$3)</f>
        <v>4.3031993654897981E-2</v>
      </c>
      <c r="AD17" s="23">
        <f>($S17*'Conversion Factors'!$B$2)/($X17*'Conversion Factors'!$B$3)</f>
        <v>2.1192848747390601E-2</v>
      </c>
      <c r="AE17" s="23">
        <f>($T17*'Conversion Factors'!$B$2)/($Z17*'Conversion Factors'!$B$3)</f>
        <v>1.2020489957029199</v>
      </c>
      <c r="AF17" s="23">
        <f>($T17*'Conversion Factors'!$B$2)/($V17*'Conversion Factors'!$B$3)</f>
        <v>0.71719989424829977</v>
      </c>
      <c r="AG17" s="23">
        <f>($T17*'Conversion Factors'!$B$2)/($X17*'Conversion Factors'!$B$3)</f>
        <v>0.35321414578984339</v>
      </c>
      <c r="AH17" s="11" t="str">
        <f t="shared" si="0"/>
        <v>NO</v>
      </c>
    </row>
    <row r="18" spans="1:34" x14ac:dyDescent="0.25">
      <c r="A18" s="11">
        <v>2023</v>
      </c>
      <c r="B18" s="11" t="s">
        <v>230</v>
      </c>
      <c r="C18" s="11" t="s">
        <v>215</v>
      </c>
      <c r="D18" s="11" t="s">
        <v>216</v>
      </c>
      <c r="E18" s="11" t="s">
        <v>217</v>
      </c>
      <c r="F18" s="11">
        <v>29.706247999999999</v>
      </c>
      <c r="G18" s="11">
        <v>-95.251079000000004</v>
      </c>
      <c r="H18" s="12">
        <v>110000461107</v>
      </c>
      <c r="I18" s="11">
        <v>2869</v>
      </c>
      <c r="J18" s="11" t="s">
        <v>68</v>
      </c>
      <c r="K18" s="11">
        <v>325180</v>
      </c>
      <c r="L18" s="11" t="s">
        <v>69</v>
      </c>
      <c r="M18" s="11" t="s">
        <v>70</v>
      </c>
      <c r="N18" s="11" t="s">
        <v>71</v>
      </c>
      <c r="O18" s="11" t="s">
        <v>72</v>
      </c>
      <c r="P18" s="11" t="s">
        <v>73</v>
      </c>
      <c r="Q18" s="11">
        <v>350</v>
      </c>
      <c r="R18" s="11">
        <v>5.7998500000000001E-2</v>
      </c>
      <c r="S18" s="11">
        <f t="shared" si="1"/>
        <v>1.6571000000000001E-4</v>
      </c>
      <c r="T18" s="11">
        <f t="shared" si="2"/>
        <v>2.7618333333333336E-3</v>
      </c>
      <c r="U18" s="11" t="s">
        <v>231</v>
      </c>
      <c r="V18" s="11">
        <v>270.42542789999999</v>
      </c>
      <c r="W18" s="11" t="s">
        <v>97</v>
      </c>
      <c r="X18" s="11">
        <v>343.92270689999998</v>
      </c>
      <c r="Y18" s="11" t="s">
        <v>98</v>
      </c>
      <c r="Z18" s="11">
        <v>175.4884783</v>
      </c>
      <c r="AA18" s="11" t="s">
        <v>99</v>
      </c>
      <c r="AB18" s="23">
        <f>($S18*'Conversion Factors'!$B$2)/($Z18*'Conversion Factors'!$B$3)</f>
        <v>9.4427851677371334E-4</v>
      </c>
      <c r="AC18" s="23">
        <f>($S18*'Conversion Factors'!$B$2)/($V18*'Conversion Factors'!$B$3)</f>
        <v>6.1277521602472065E-4</v>
      </c>
      <c r="AD18" s="23">
        <f>($S18*'Conversion Factors'!$B$2)/($X18*'Conversion Factors'!$B$3)</f>
        <v>4.8182337680943629E-4</v>
      </c>
      <c r="AE18" s="23">
        <f>($T18*'Conversion Factors'!$B$2)/($Z18*'Conversion Factors'!$B$3)</f>
        <v>1.5737975279561892E-2</v>
      </c>
      <c r="AF18" s="23">
        <f>($T18*'Conversion Factors'!$B$2)/($V18*'Conversion Factors'!$B$3)</f>
        <v>1.0212920267078677E-2</v>
      </c>
      <c r="AG18" s="23">
        <f>($T18*'Conversion Factors'!$B$2)/($X18*'Conversion Factors'!$B$3)</f>
        <v>8.0303896134906044E-3</v>
      </c>
      <c r="AH18" s="11" t="str">
        <f t="shared" si="0"/>
        <v>NO</v>
      </c>
    </row>
    <row r="19" spans="1:34" x14ac:dyDescent="0.25">
      <c r="A19" s="11">
        <v>2020</v>
      </c>
      <c r="B19" s="11" t="s">
        <v>234</v>
      </c>
      <c r="C19" s="11" t="s">
        <v>235</v>
      </c>
      <c r="D19" s="11" t="s">
        <v>216</v>
      </c>
      <c r="E19" s="11" t="s">
        <v>217</v>
      </c>
      <c r="F19" s="11">
        <v>29.704027</v>
      </c>
      <c r="G19" s="11">
        <v>-95.079931999999999</v>
      </c>
      <c r="H19" s="12">
        <v>110000463631</v>
      </c>
      <c r="I19" s="11">
        <v>2821</v>
      </c>
      <c r="J19" s="11" t="s">
        <v>86</v>
      </c>
      <c r="K19" s="11">
        <v>323120</v>
      </c>
      <c r="L19" s="11" t="s">
        <v>87</v>
      </c>
      <c r="M19" s="11" t="s">
        <v>88</v>
      </c>
      <c r="N19" s="11" t="s">
        <v>89</v>
      </c>
      <c r="O19" s="11" t="s">
        <v>723</v>
      </c>
      <c r="P19" s="11" t="s">
        <v>236</v>
      </c>
      <c r="Q19" s="11">
        <v>350</v>
      </c>
      <c r="R19" s="11">
        <v>9.6111799999999997E-2</v>
      </c>
      <c r="S19" s="11">
        <f t="shared" si="1"/>
        <v>2.7460514285714287E-4</v>
      </c>
      <c r="T19" s="11">
        <f t="shared" si="2"/>
        <v>4.5767523809523807E-3</v>
      </c>
      <c r="U19" s="11" t="s">
        <v>237</v>
      </c>
      <c r="V19" s="11">
        <v>2.3530001466992667</v>
      </c>
      <c r="W19" s="11" t="s">
        <v>241</v>
      </c>
      <c r="X19" s="11">
        <v>2.3530001466992667</v>
      </c>
      <c r="Y19" s="11" t="s">
        <v>242</v>
      </c>
      <c r="Z19" s="11">
        <v>2.3530001466992667</v>
      </c>
      <c r="AA19" s="11" t="s">
        <v>243</v>
      </c>
      <c r="AB19" s="23">
        <f>($S19*'Conversion Factors'!$B$2)/($Z19*'Conversion Factors'!$B$3)</f>
        <v>0.11670426083158239</v>
      </c>
      <c r="AC19" s="23">
        <f>($S19*'Conversion Factors'!$B$2)/($V19*'Conversion Factors'!$B$3)</f>
        <v>0.11670426083158239</v>
      </c>
      <c r="AD19" s="23">
        <f>($S19*'Conversion Factors'!$B$2)/($X19*'Conversion Factors'!$B$3)</f>
        <v>0.11670426083158239</v>
      </c>
      <c r="AE19" s="23">
        <f>($T19*'Conversion Factors'!$B$2)/($Z19*'Conversion Factors'!$B$3)</f>
        <v>1.9450710138597065</v>
      </c>
      <c r="AF19" s="23">
        <f>($T19*'Conversion Factors'!$B$2)/($V19*'Conversion Factors'!$B$3)</f>
        <v>1.9450710138597065</v>
      </c>
      <c r="AG19" s="23">
        <f>($T19*'Conversion Factors'!$B$2)/($X19*'Conversion Factors'!$B$3)</f>
        <v>1.9450710138597065</v>
      </c>
      <c r="AH19" s="11" t="str">
        <f t="shared" si="0"/>
        <v>NO</v>
      </c>
    </row>
    <row r="20" spans="1:34" x14ac:dyDescent="0.25">
      <c r="A20" s="11">
        <v>2022</v>
      </c>
      <c r="B20" s="11" t="s">
        <v>245</v>
      </c>
      <c r="C20" s="11" t="s">
        <v>235</v>
      </c>
      <c r="D20" s="11" t="s">
        <v>216</v>
      </c>
      <c r="E20" s="11" t="s">
        <v>217</v>
      </c>
      <c r="F20" s="11">
        <v>29.726065999999999</v>
      </c>
      <c r="G20" s="11">
        <v>-95.079583999999997</v>
      </c>
      <c r="H20" s="12">
        <v>110000463677</v>
      </c>
      <c r="I20" s="11">
        <v>2821</v>
      </c>
      <c r="J20" s="11" t="s">
        <v>86</v>
      </c>
      <c r="K20" s="11">
        <v>323120</v>
      </c>
      <c r="L20" s="11" t="s">
        <v>87</v>
      </c>
      <c r="M20" s="11" t="s">
        <v>88</v>
      </c>
      <c r="N20" s="11" t="s">
        <v>89</v>
      </c>
      <c r="O20" s="11" t="s">
        <v>723</v>
      </c>
      <c r="P20" s="11" t="s">
        <v>246</v>
      </c>
      <c r="Q20" s="11">
        <v>350</v>
      </c>
      <c r="R20" s="11">
        <v>3.9936110000000002E-3</v>
      </c>
      <c r="S20" s="11">
        <f t="shared" si="1"/>
        <v>1.1410317142857143E-5</v>
      </c>
      <c r="T20" s="11">
        <f t="shared" si="2"/>
        <v>1.9017195238095239E-4</v>
      </c>
      <c r="U20" s="11" t="s">
        <v>247</v>
      </c>
      <c r="V20" s="11">
        <v>1.039119804</v>
      </c>
      <c r="W20" s="11" t="s">
        <v>97</v>
      </c>
      <c r="X20" s="11">
        <v>2.6397350429999999</v>
      </c>
      <c r="Y20" s="11" t="s">
        <v>98</v>
      </c>
      <c r="Z20" s="11">
        <v>0.55442813599999996</v>
      </c>
      <c r="AA20" s="11" t="s">
        <v>99</v>
      </c>
      <c r="AB20" s="23">
        <f>($S20*'Conversion Factors'!$B$2)/($Z20*'Conversion Factors'!$B$3)</f>
        <v>2.0580335668349169E-2</v>
      </c>
      <c r="AC20" s="23">
        <f>($S20*'Conversion Factors'!$B$2)/($V20*'Conversion Factors'!$B$3)</f>
        <v>1.0980752266422152E-2</v>
      </c>
      <c r="AD20" s="23">
        <f>($S20*'Conversion Factors'!$B$2)/($X20*'Conversion Factors'!$B$3)</f>
        <v>4.3225236461192605E-3</v>
      </c>
      <c r="AE20" s="23">
        <f>($T20*'Conversion Factors'!$B$2)/($Z20*'Conversion Factors'!$B$3)</f>
        <v>0.34300559447248619</v>
      </c>
      <c r="AF20" s="23">
        <f>($T20*'Conversion Factors'!$B$2)/($V20*'Conversion Factors'!$B$3)</f>
        <v>0.18301253777370255</v>
      </c>
      <c r="AG20" s="23">
        <f>($T20*'Conversion Factors'!$B$2)/($X20*'Conversion Factors'!$B$3)</f>
        <v>7.204206076865434E-2</v>
      </c>
      <c r="AH20" s="11" t="str">
        <f t="shared" si="0"/>
        <v>NO</v>
      </c>
    </row>
    <row r="21" spans="1:34" x14ac:dyDescent="0.25">
      <c r="A21" s="11">
        <v>2023</v>
      </c>
      <c r="B21" s="11" t="s">
        <v>253</v>
      </c>
      <c r="C21" s="11" t="s">
        <v>254</v>
      </c>
      <c r="D21" s="11" t="s">
        <v>255</v>
      </c>
      <c r="E21" s="11" t="s">
        <v>256</v>
      </c>
      <c r="F21" s="11">
        <v>37.318058999999998</v>
      </c>
      <c r="G21" s="11">
        <v>-122.09263199999999</v>
      </c>
      <c r="H21" s="12">
        <v>110000484039</v>
      </c>
      <c r="I21" s="11">
        <v>3241</v>
      </c>
      <c r="J21" s="11" t="s">
        <v>257</v>
      </c>
      <c r="K21" s="11">
        <v>326299</v>
      </c>
      <c r="L21" s="11" t="s">
        <v>258</v>
      </c>
      <c r="M21" s="11" t="s">
        <v>259</v>
      </c>
      <c r="N21" s="11" t="s">
        <v>260</v>
      </c>
      <c r="O21" s="11" t="s">
        <v>1711</v>
      </c>
      <c r="P21" s="11" t="s">
        <v>261</v>
      </c>
      <c r="Q21" s="11">
        <v>250</v>
      </c>
      <c r="R21" s="11">
        <v>2.2587934E-2</v>
      </c>
      <c r="S21" s="11">
        <f t="shared" si="1"/>
        <v>9.0351736000000003E-5</v>
      </c>
      <c r="T21" s="11">
        <f t="shared" si="2"/>
        <v>1.0756159047619048E-3</v>
      </c>
      <c r="U21" s="11" t="s">
        <v>262</v>
      </c>
      <c r="V21" s="11">
        <v>0.317848411</v>
      </c>
      <c r="W21" s="11" t="s">
        <v>97</v>
      </c>
      <c r="X21" s="11">
        <v>0.91863879999999998</v>
      </c>
      <c r="Y21" s="11" t="s">
        <v>98</v>
      </c>
      <c r="Z21" s="11">
        <v>0.162663907</v>
      </c>
      <c r="AA21" s="11" t="s">
        <v>99</v>
      </c>
      <c r="AB21" s="23">
        <f>($S21*'Conversion Factors'!$B$2)/($Z21*'Conversion Factors'!$B$3)</f>
        <v>0.55545042330748884</v>
      </c>
      <c r="AC21" s="23">
        <f>($S21*'Conversion Factors'!$B$2)/($V21*'Conversion Factors'!$B$3)</f>
        <v>0.28426046150660167</v>
      </c>
      <c r="AD21" s="23">
        <f>($S21*'Conversion Factors'!$B$2)/($X21*'Conversion Factors'!$B$3)</f>
        <v>9.8353929749102703E-2</v>
      </c>
      <c r="AE21" s="23">
        <f>($T21*'Conversion Factors'!$B$2)/($Z21*'Conversion Factors'!$B$3)</f>
        <v>6.6125050393748674</v>
      </c>
      <c r="AF21" s="23">
        <f>($T21*'Conversion Factors'!$B$2)/($V21*'Conversion Factors'!$B$3)</f>
        <v>3.3840531131738292</v>
      </c>
      <c r="AG21" s="23">
        <f>($T21*'Conversion Factors'!$B$2)/($X21*'Conversion Factors'!$B$3)</f>
        <v>1.1708801160607465</v>
      </c>
      <c r="AH21" s="11" t="str">
        <f t="shared" si="0"/>
        <v>NO</v>
      </c>
    </row>
    <row r="22" spans="1:34" x14ac:dyDescent="0.25">
      <c r="A22" s="11">
        <v>2020</v>
      </c>
      <c r="B22" s="11" t="s">
        <v>269</v>
      </c>
      <c r="C22" s="11" t="s">
        <v>270</v>
      </c>
      <c r="D22" s="11" t="s">
        <v>271</v>
      </c>
      <c r="E22" s="11" t="s">
        <v>272</v>
      </c>
      <c r="F22" s="11">
        <v>45.543847</v>
      </c>
      <c r="G22" s="11">
        <v>-122.46656299999999</v>
      </c>
      <c r="H22" s="12">
        <v>110000487633</v>
      </c>
      <c r="I22" s="11">
        <v>3728</v>
      </c>
      <c r="J22" s="11" t="s">
        <v>273</v>
      </c>
      <c r="K22" s="11">
        <v>339940</v>
      </c>
      <c r="L22" s="11" t="s">
        <v>274</v>
      </c>
      <c r="M22" s="11" t="s">
        <v>275</v>
      </c>
      <c r="N22" s="11" t="s">
        <v>276</v>
      </c>
      <c r="O22" s="11" t="s">
        <v>72</v>
      </c>
      <c r="P22" s="11" t="s">
        <v>277</v>
      </c>
      <c r="Q22" s="11">
        <v>350</v>
      </c>
      <c r="R22" s="11">
        <v>3.5311779000000001E-2</v>
      </c>
      <c r="S22" s="11">
        <f t="shared" si="1"/>
        <v>1.0089079714285715E-4</v>
      </c>
      <c r="T22" s="11">
        <f t="shared" si="2"/>
        <v>1.6815132857142857E-3</v>
      </c>
      <c r="U22" s="11" t="s">
        <v>278</v>
      </c>
      <c r="V22" s="11">
        <v>5.1564792180000003</v>
      </c>
      <c r="W22" s="11" t="s">
        <v>97</v>
      </c>
      <c r="X22" s="11">
        <v>13.66344162</v>
      </c>
      <c r="Y22" s="11" t="s">
        <v>98</v>
      </c>
      <c r="Z22" s="11">
        <v>2.9108586490000001</v>
      </c>
      <c r="AA22" s="11" t="s">
        <v>99</v>
      </c>
      <c r="AB22" s="23">
        <f>($S22*'Conversion Factors'!$B$2)/($Z22*'Conversion Factors'!$B$3)</f>
        <v>3.4660149910583013E-2</v>
      </c>
      <c r="AC22" s="23">
        <f>($S22*'Conversion Factors'!$B$2)/($V22*'Conversion Factors'!$B$3)</f>
        <v>1.9565830264703134E-2</v>
      </c>
      <c r="AD22" s="23">
        <f>($S22*'Conversion Factors'!$B$2)/($X22*'Conversion Factors'!$B$3)</f>
        <v>7.3839959176300951E-3</v>
      </c>
      <c r="AE22" s="23">
        <f>($T22*'Conversion Factors'!$B$2)/($Z22*'Conversion Factors'!$B$3)</f>
        <v>0.57766916517638356</v>
      </c>
      <c r="AF22" s="23">
        <f>($T22*'Conversion Factors'!$B$2)/($V22*'Conversion Factors'!$B$3)</f>
        <v>0.32609717107838554</v>
      </c>
      <c r="AG22" s="23">
        <f>($T22*'Conversion Factors'!$B$2)/($X22*'Conversion Factors'!$B$3)</f>
        <v>0.12306659862716825</v>
      </c>
      <c r="AH22" s="11" t="str">
        <f t="shared" si="0"/>
        <v>NO</v>
      </c>
    </row>
    <row r="23" spans="1:34" s="24" customFormat="1" x14ac:dyDescent="0.25">
      <c r="A23" s="24">
        <v>2019</v>
      </c>
      <c r="B23" s="27" t="s">
        <v>285</v>
      </c>
      <c r="C23" s="24" t="s">
        <v>286</v>
      </c>
      <c r="D23" s="24" t="s">
        <v>287</v>
      </c>
      <c r="E23" s="24" t="s">
        <v>288</v>
      </c>
      <c r="F23" s="24">
        <v>43.197788000000003</v>
      </c>
      <c r="G23" s="24">
        <v>-77.629835999999997</v>
      </c>
      <c r="H23" s="25">
        <v>110000492173</v>
      </c>
      <c r="I23" s="24">
        <v>3861</v>
      </c>
      <c r="J23" s="24" t="s">
        <v>273</v>
      </c>
      <c r="K23" s="24">
        <v>339940</v>
      </c>
      <c r="L23" s="24" t="s">
        <v>274</v>
      </c>
      <c r="M23" s="24" t="s">
        <v>275</v>
      </c>
      <c r="N23" s="24" t="s">
        <v>276</v>
      </c>
      <c r="O23" s="24" t="s">
        <v>289</v>
      </c>
      <c r="P23" s="24" t="s">
        <v>290</v>
      </c>
      <c r="Q23" s="24">
        <v>300</v>
      </c>
      <c r="R23" s="27">
        <v>4.2712320000000004</v>
      </c>
      <c r="S23" s="27">
        <f t="shared" si="1"/>
        <v>1.4237440000000001E-2</v>
      </c>
      <c r="T23" s="24">
        <f t="shared" si="2"/>
        <v>0.20339200000000002</v>
      </c>
      <c r="U23" s="27" t="s">
        <v>291</v>
      </c>
      <c r="V23" s="27">
        <v>2190.041565</v>
      </c>
      <c r="W23" s="24" t="s">
        <v>97</v>
      </c>
      <c r="X23" s="27">
        <v>4395.0255749999997</v>
      </c>
      <c r="Y23" s="24" t="s">
        <v>98</v>
      </c>
      <c r="Z23" s="24">
        <v>1529.781097</v>
      </c>
      <c r="AA23" s="24" t="s">
        <v>99</v>
      </c>
      <c r="AB23" s="28">
        <f>($S23*'Conversion Factors'!$B$2)/($Z23*'Conversion Factors'!$B$3)</f>
        <v>9.3068479064884139E-3</v>
      </c>
      <c r="AC23" s="28">
        <f>($S23*'Conversion Factors'!$B$2)/($V23*'Conversion Factors'!$B$3)</f>
        <v>6.5009907700085134E-3</v>
      </c>
      <c r="AD23" s="28">
        <f>($S23*'Conversion Factors'!$B$2)/($X23*'Conversion Factors'!$B$3)</f>
        <v>3.2394441754755887E-3</v>
      </c>
      <c r="AE23" s="26">
        <f>($T23*'Conversion Factors'!$B$2)/($Z23*'Conversion Factors'!$B$3)</f>
        <v>0.13295497009269167</v>
      </c>
      <c r="AF23" s="26">
        <f>($T23*'Conversion Factors'!$B$2)/($V23*'Conversion Factors'!$B$3)</f>
        <v>9.2871296714407345E-2</v>
      </c>
      <c r="AG23" s="26">
        <f>($T23*'Conversion Factors'!$B$2)/($X23*'Conversion Factors'!$B$3)</f>
        <v>4.6277773935365557E-2</v>
      </c>
      <c r="AH23" s="24" t="str">
        <f t="shared" si="0"/>
        <v>NO</v>
      </c>
    </row>
    <row r="24" spans="1:34" x14ac:dyDescent="0.25">
      <c r="A24" s="11">
        <v>2022</v>
      </c>
      <c r="B24" s="11" t="s">
        <v>297</v>
      </c>
      <c r="C24" s="11" t="s">
        <v>298</v>
      </c>
      <c r="D24" s="11" t="s">
        <v>299</v>
      </c>
      <c r="E24" s="11" t="s">
        <v>300</v>
      </c>
      <c r="F24" s="11">
        <v>40.506320000000002</v>
      </c>
      <c r="G24" s="11">
        <v>-81.474299999999999</v>
      </c>
      <c r="H24" s="12">
        <v>110000496981</v>
      </c>
      <c r="I24" s="11">
        <v>2869</v>
      </c>
      <c r="J24" s="11" t="s">
        <v>68</v>
      </c>
      <c r="K24" s="11">
        <v>325180</v>
      </c>
      <c r="L24" s="11" t="s">
        <v>69</v>
      </c>
      <c r="M24" s="11" t="s">
        <v>70</v>
      </c>
      <c r="N24" s="11" t="s">
        <v>71</v>
      </c>
      <c r="O24" s="11" t="s">
        <v>72</v>
      </c>
      <c r="P24" s="11" t="s">
        <v>73</v>
      </c>
      <c r="Q24" s="11">
        <v>350</v>
      </c>
      <c r="R24" s="11">
        <v>0.93744000000000005</v>
      </c>
      <c r="S24" s="11">
        <f t="shared" si="1"/>
        <v>2.6784000000000001E-3</v>
      </c>
      <c r="T24" s="11">
        <f t="shared" si="2"/>
        <v>4.4639999999999999E-2</v>
      </c>
      <c r="U24" s="11" t="s">
        <v>301</v>
      </c>
      <c r="V24" s="11">
        <v>293.05378969999998</v>
      </c>
      <c r="W24" s="11" t="s">
        <v>97</v>
      </c>
      <c r="X24" s="11">
        <v>522.96928070000001</v>
      </c>
      <c r="Y24" s="11" t="s">
        <v>98</v>
      </c>
      <c r="Z24" s="11">
        <v>190.71150710000001</v>
      </c>
      <c r="AA24" s="11" t="s">
        <v>99</v>
      </c>
      <c r="AB24" s="23">
        <f>($S24*'Conversion Factors'!$B$2)/($Z24*'Conversion Factors'!$B$3)</f>
        <v>1.4044249561698315E-2</v>
      </c>
      <c r="AC24" s="23">
        <f>($S24*'Conversion Factors'!$B$2)/($V24*'Conversion Factors'!$B$3)</f>
        <v>9.1396190533549696E-3</v>
      </c>
      <c r="AD24" s="23">
        <f>($S24*'Conversion Factors'!$B$2)/($X24*'Conversion Factors'!$B$3)</f>
        <v>5.1215245308767138E-3</v>
      </c>
      <c r="AE24" s="23">
        <f>($T24*'Conversion Factors'!$B$2)/($Z24*'Conversion Factors'!$B$3)</f>
        <v>0.23407082602830526</v>
      </c>
      <c r="AF24" s="23">
        <f>($T24*'Conversion Factors'!$B$2)/($V24*'Conversion Factors'!$B$3)</f>
        <v>0.15232698422258281</v>
      </c>
      <c r="AG24" s="23">
        <f>($T24*'Conversion Factors'!$B$2)/($X24*'Conversion Factors'!$B$3)</f>
        <v>8.5358742181278563E-2</v>
      </c>
      <c r="AH24" s="11" t="str">
        <f t="shared" si="0"/>
        <v>NO</v>
      </c>
    </row>
    <row r="25" spans="1:34" x14ac:dyDescent="0.25">
      <c r="A25" s="11">
        <v>2019</v>
      </c>
      <c r="B25" s="11" t="s">
        <v>305</v>
      </c>
      <c r="C25" s="11" t="s">
        <v>306</v>
      </c>
      <c r="D25" s="11" t="s">
        <v>307</v>
      </c>
      <c r="E25" s="11" t="s">
        <v>256</v>
      </c>
      <c r="F25" s="11">
        <v>34.616678999999998</v>
      </c>
      <c r="G25" s="11">
        <v>-117.355046</v>
      </c>
      <c r="H25" s="12">
        <v>110000517637</v>
      </c>
      <c r="I25" s="11">
        <v>4952</v>
      </c>
      <c r="J25" s="11" t="s">
        <v>308</v>
      </c>
      <c r="K25" s="11">
        <v>339999</v>
      </c>
      <c r="L25" s="11" t="s">
        <v>309</v>
      </c>
      <c r="M25" s="11" t="s">
        <v>275</v>
      </c>
      <c r="N25" s="11" t="s">
        <v>276</v>
      </c>
      <c r="O25" s="11" t="s">
        <v>114</v>
      </c>
      <c r="P25" s="11" t="s">
        <v>310</v>
      </c>
      <c r="Q25" s="11">
        <v>365</v>
      </c>
      <c r="R25" s="11">
        <v>0.49044137500000001</v>
      </c>
      <c r="S25" s="11">
        <f t="shared" si="1"/>
        <v>1.3436750000000001E-3</v>
      </c>
      <c r="T25" s="11">
        <f t="shared" si="2"/>
        <v>2.3354351190476193E-2</v>
      </c>
      <c r="U25" s="11" t="s">
        <v>311</v>
      </c>
      <c r="V25" s="11">
        <v>18.158200488997554</v>
      </c>
      <c r="W25" s="11" t="s">
        <v>319</v>
      </c>
      <c r="X25" s="11">
        <v>18.158200488997554</v>
      </c>
      <c r="Y25" s="11" t="s">
        <v>242</v>
      </c>
      <c r="Z25" s="11">
        <v>18.158200488997554</v>
      </c>
      <c r="AA25" s="11" t="s">
        <v>243</v>
      </c>
      <c r="AB25" s="23">
        <f>($S25*'Conversion Factors'!$B$2)/($Z25*'Conversion Factors'!$B$3)</f>
        <v>7.3998246732332434E-2</v>
      </c>
      <c r="AC25" s="23">
        <f>($S25*'Conversion Factors'!$B$2)/($V25*'Conversion Factors'!$B$3)</f>
        <v>7.3998246732332434E-2</v>
      </c>
      <c r="AD25" s="23">
        <f>($S25*'Conversion Factors'!$B$2)/($X25*'Conversion Factors'!$B$3)</f>
        <v>7.3998246732332434E-2</v>
      </c>
      <c r="AE25" s="23">
        <f>($T25*'Conversion Factors'!$B$2)/($Z25*'Conversion Factors'!$B$3)</f>
        <v>1.2861600027286351</v>
      </c>
      <c r="AF25" s="23">
        <f>($T25*'Conversion Factors'!$B$2)/($V25*'Conversion Factors'!$B$3)</f>
        <v>1.2861600027286351</v>
      </c>
      <c r="AG25" s="23">
        <f>($T25*'Conversion Factors'!$B$2)/($X25*'Conversion Factors'!$B$3)</f>
        <v>1.2861600027286351</v>
      </c>
      <c r="AH25" s="11" t="str">
        <f t="shared" si="0"/>
        <v>NO</v>
      </c>
    </row>
    <row r="26" spans="1:34" x14ac:dyDescent="0.25">
      <c r="A26" s="11">
        <v>2023</v>
      </c>
      <c r="B26" s="11" t="s">
        <v>320</v>
      </c>
      <c r="C26" s="11" t="s">
        <v>321</v>
      </c>
      <c r="D26" s="11" t="s">
        <v>322</v>
      </c>
      <c r="E26" s="11" t="s">
        <v>256</v>
      </c>
      <c r="F26" s="11">
        <v>39.259749999999997</v>
      </c>
      <c r="G26" s="11">
        <v>-121.03075</v>
      </c>
      <c r="H26" s="12">
        <v>110000519920</v>
      </c>
      <c r="I26" s="11">
        <v>4952</v>
      </c>
      <c r="J26" s="11" t="s">
        <v>308</v>
      </c>
      <c r="K26" s="11">
        <v>339999</v>
      </c>
      <c r="L26" s="11" t="s">
        <v>309</v>
      </c>
      <c r="M26" s="11" t="s">
        <v>275</v>
      </c>
      <c r="N26" s="11" t="s">
        <v>276</v>
      </c>
      <c r="O26" s="11" t="s">
        <v>114</v>
      </c>
      <c r="P26" s="11" t="s">
        <v>310</v>
      </c>
      <c r="Q26" s="11">
        <v>365</v>
      </c>
      <c r="R26" s="11">
        <v>2.7037889999999998E-2</v>
      </c>
      <c r="S26" s="11">
        <f t="shared" si="1"/>
        <v>7.4076410958904101E-5</v>
      </c>
      <c r="T26" s="11">
        <f t="shared" si="2"/>
        <v>1.2875185714285714E-3</v>
      </c>
      <c r="U26" s="11" t="s">
        <v>323</v>
      </c>
      <c r="V26" s="11">
        <v>12</v>
      </c>
      <c r="W26" s="11" t="s">
        <v>241</v>
      </c>
      <c r="X26" s="11">
        <v>44</v>
      </c>
      <c r="Y26" s="11" t="s">
        <v>242</v>
      </c>
      <c r="Z26" s="11">
        <v>0.39550000000000002</v>
      </c>
      <c r="AA26" s="11" t="s">
        <v>243</v>
      </c>
      <c r="AB26" s="23">
        <f>($S26*'Conversion Factors'!$B$2)/($Z26*'Conversion Factors'!$B$3)</f>
        <v>0.1872981313752316</v>
      </c>
      <c r="AC26" s="23">
        <f>($S26*'Conversion Factors'!$B$2)/($V26*'Conversion Factors'!$B$3)</f>
        <v>6.1730342465753417E-3</v>
      </c>
      <c r="AD26" s="23">
        <f>($S26*'Conversion Factors'!$B$2)/($X26*'Conversion Factors'!$B$3)</f>
        <v>1.6835547945205477E-3</v>
      </c>
      <c r="AE26" s="23">
        <f>($T26*'Conversion Factors'!$B$2)/($Z26*'Conversion Factors'!$B$3)</f>
        <v>3.255419902474264</v>
      </c>
      <c r="AF26" s="23">
        <f>($T26*'Conversion Factors'!$B$2)/($V26*'Conversion Factors'!$B$3)</f>
        <v>0.10729321428571428</v>
      </c>
      <c r="AG26" s="23">
        <f>($T26*'Conversion Factors'!$B$2)/($X26*'Conversion Factors'!$B$3)</f>
        <v>2.9261785714285712E-2</v>
      </c>
      <c r="AH26" s="11" t="str">
        <f t="shared" si="0"/>
        <v>NO</v>
      </c>
    </row>
    <row r="27" spans="1:34" x14ac:dyDescent="0.25">
      <c r="A27" s="11">
        <v>2021</v>
      </c>
      <c r="B27" s="11" t="s">
        <v>329</v>
      </c>
      <c r="C27" s="11" t="s">
        <v>330</v>
      </c>
      <c r="D27" s="11" t="s">
        <v>331</v>
      </c>
      <c r="E27" s="11" t="s">
        <v>256</v>
      </c>
      <c r="F27" s="11">
        <v>39.814332999999998</v>
      </c>
      <c r="G27" s="11">
        <v>-121.58030599999999</v>
      </c>
      <c r="H27" s="12">
        <v>110000520026</v>
      </c>
      <c r="I27" s="11">
        <v>4941</v>
      </c>
      <c r="J27" s="11" t="s">
        <v>308</v>
      </c>
      <c r="K27" s="11">
        <v>339999</v>
      </c>
      <c r="L27" s="11" t="s">
        <v>309</v>
      </c>
      <c r="M27" s="11" t="s">
        <v>275</v>
      </c>
      <c r="N27" s="11" t="s">
        <v>276</v>
      </c>
      <c r="O27" s="11" t="s">
        <v>114</v>
      </c>
      <c r="P27" s="11" t="s">
        <v>1690</v>
      </c>
      <c r="Q27" s="11">
        <v>365</v>
      </c>
      <c r="R27" s="11">
        <v>1.843235E-2</v>
      </c>
      <c r="S27" s="11">
        <f t="shared" si="1"/>
        <v>5.0499589041095894E-5</v>
      </c>
      <c r="T27" s="11">
        <f t="shared" si="2"/>
        <v>8.7773095238095238E-4</v>
      </c>
      <c r="U27" s="11" t="s">
        <v>332</v>
      </c>
      <c r="V27" s="11">
        <v>1.127139364</v>
      </c>
      <c r="W27" s="11" t="s">
        <v>97</v>
      </c>
      <c r="X27" s="11">
        <v>5.5873398490000001</v>
      </c>
      <c r="Y27" s="11" t="s">
        <v>98</v>
      </c>
      <c r="Z27" s="11">
        <v>1.0976884389999999</v>
      </c>
      <c r="AA27" s="11" t="s">
        <v>109</v>
      </c>
      <c r="AB27" s="23">
        <f>($S27*'Conversion Factors'!$B$2)/($Z27*'Conversion Factors'!$B$3)</f>
        <v>4.6005393923162101E-2</v>
      </c>
      <c r="AC27" s="23">
        <f>($S27*'Conversion Factors'!$B$2)/($V27*'Conversion Factors'!$B$3)</f>
        <v>4.4803323044173171E-2</v>
      </c>
      <c r="AD27" s="23">
        <f>($S27*'Conversion Factors'!$B$2)/($X27*'Conversion Factors'!$B$3)</f>
        <v>9.0382168269456716E-3</v>
      </c>
      <c r="AE27" s="23">
        <f>($T27*'Conversion Factors'!$B$2)/($Z27*'Conversion Factors'!$B$3)</f>
        <v>0.79961756104543646</v>
      </c>
      <c r="AF27" s="23">
        <f>($T27*'Conversion Factors'!$B$2)/($V27*'Conversion Factors'!$B$3)</f>
        <v>0.77872442433920031</v>
      </c>
      <c r="AG27" s="23">
        <f>($T27*'Conversion Factors'!$B$2)/($X27*'Conversion Factors'!$B$3)</f>
        <v>0.15709281627786525</v>
      </c>
      <c r="AH27" s="11" t="str">
        <f t="shared" si="0"/>
        <v>NO</v>
      </c>
    </row>
    <row r="28" spans="1:34" x14ac:dyDescent="0.25">
      <c r="A28" s="11">
        <v>2023</v>
      </c>
      <c r="B28" s="11" t="s">
        <v>337</v>
      </c>
      <c r="C28" s="11" t="s">
        <v>338</v>
      </c>
      <c r="D28" s="11" t="s">
        <v>307</v>
      </c>
      <c r="E28" s="11" t="s">
        <v>256</v>
      </c>
      <c r="F28" s="11">
        <v>34.055900000000001</v>
      </c>
      <c r="G28" s="11">
        <v>-117.36134</v>
      </c>
      <c r="H28" s="12">
        <v>110000525842</v>
      </c>
      <c r="I28" s="11">
        <v>4952</v>
      </c>
      <c r="J28" s="11" t="s">
        <v>308</v>
      </c>
      <c r="K28" s="11">
        <v>339999</v>
      </c>
      <c r="L28" s="11" t="s">
        <v>309</v>
      </c>
      <c r="M28" s="11" t="s">
        <v>275</v>
      </c>
      <c r="N28" s="11" t="s">
        <v>276</v>
      </c>
      <c r="O28" s="11" t="s">
        <v>114</v>
      </c>
      <c r="P28" s="11" t="s">
        <v>310</v>
      </c>
      <c r="Q28" s="11">
        <v>365</v>
      </c>
      <c r="R28" s="11">
        <v>2.4338193449999999</v>
      </c>
      <c r="S28" s="11">
        <f t="shared" si="1"/>
        <v>6.6679982054794517E-3</v>
      </c>
      <c r="T28" s="11">
        <f t="shared" si="2"/>
        <v>0.11589615928571428</v>
      </c>
      <c r="U28" s="11" t="s">
        <v>339</v>
      </c>
      <c r="V28" s="11">
        <v>24.589229828850858</v>
      </c>
      <c r="W28" s="11" t="s">
        <v>344</v>
      </c>
      <c r="X28" s="11">
        <v>24.589229828850858</v>
      </c>
      <c r="Y28" s="11" t="s">
        <v>344</v>
      </c>
      <c r="Z28" s="11">
        <v>24.589229828850858</v>
      </c>
      <c r="AA28" s="11" t="s">
        <v>344</v>
      </c>
      <c r="AB28" s="23">
        <f>($S28*'Conversion Factors'!$B$2)/($Z28*'Conversion Factors'!$B$3)</f>
        <v>0.27117556149138938</v>
      </c>
      <c r="AC28" s="23">
        <f>($S28*'Conversion Factors'!$B$2)/($V28*'Conversion Factors'!$B$3)</f>
        <v>0.27117556149138938</v>
      </c>
      <c r="AD28" s="23">
        <f>($S28*'Conversion Factors'!$B$2)/($X28*'Conversion Factors'!$B$3)</f>
        <v>0.27117556149138938</v>
      </c>
      <c r="AE28" s="23">
        <f>($T28*'Conversion Factors'!$B$2)/($Z28*'Conversion Factors'!$B$3)</f>
        <v>4.7132895211598633</v>
      </c>
      <c r="AF28" s="23">
        <f>($T28*'Conversion Factors'!$B$2)/($V28*'Conversion Factors'!$B$3)</f>
        <v>4.7132895211598633</v>
      </c>
      <c r="AG28" s="23">
        <f>($T28*'Conversion Factors'!$B$2)/($X28*'Conversion Factors'!$B$3)</f>
        <v>4.7132895211598633</v>
      </c>
      <c r="AH28" s="11" t="str">
        <f t="shared" si="0"/>
        <v>NO</v>
      </c>
    </row>
    <row r="29" spans="1:34" x14ac:dyDescent="0.25">
      <c r="A29" s="11">
        <v>2023</v>
      </c>
      <c r="B29" s="11" t="s">
        <v>345</v>
      </c>
      <c r="C29" s="11" t="s">
        <v>346</v>
      </c>
      <c r="D29" s="11" t="s">
        <v>347</v>
      </c>
      <c r="E29" s="11" t="s">
        <v>137</v>
      </c>
      <c r="F29" s="11">
        <v>38.041639000000004</v>
      </c>
      <c r="G29" s="11">
        <v>-84.208667000000005</v>
      </c>
      <c r="H29" s="12">
        <v>110000542896</v>
      </c>
      <c r="I29" s="11">
        <v>4952</v>
      </c>
      <c r="J29" s="11" t="s">
        <v>308</v>
      </c>
      <c r="K29" s="11">
        <v>339999</v>
      </c>
      <c r="L29" s="11" t="s">
        <v>309</v>
      </c>
      <c r="M29" s="11" t="s">
        <v>275</v>
      </c>
      <c r="N29" s="11" t="s">
        <v>276</v>
      </c>
      <c r="O29" s="11" t="s">
        <v>114</v>
      </c>
      <c r="P29" s="11" t="s">
        <v>348</v>
      </c>
      <c r="Q29" s="11">
        <v>365</v>
      </c>
      <c r="R29" s="11">
        <v>0.55833642100000003</v>
      </c>
      <c r="S29" s="11">
        <f t="shared" si="1"/>
        <v>1.5296888246575343E-3</v>
      </c>
      <c r="T29" s="11">
        <f t="shared" si="2"/>
        <v>2.6587448619047622E-2</v>
      </c>
      <c r="U29" s="11" t="s">
        <v>349</v>
      </c>
      <c r="V29" s="11">
        <v>15.460951120000001</v>
      </c>
      <c r="W29" s="11" t="s">
        <v>109</v>
      </c>
      <c r="X29" s="11">
        <v>15.460951120000001</v>
      </c>
      <c r="Y29" s="11" t="s">
        <v>109</v>
      </c>
      <c r="Z29" s="11">
        <v>15.460951120000001</v>
      </c>
      <c r="AA29" s="11" t="s">
        <v>109</v>
      </c>
      <c r="AB29" s="23">
        <f>($S29*'Conversion Factors'!$B$2)/($Z29*'Conversion Factors'!$B$3)</f>
        <v>9.8938856528610133E-2</v>
      </c>
      <c r="AC29" s="23">
        <f>($S29*'Conversion Factors'!$B$2)/($V29*'Conversion Factors'!$B$3)</f>
        <v>9.8938856528610133E-2</v>
      </c>
      <c r="AD29" s="23">
        <f>($S29*'Conversion Factors'!$B$2)/($X29*'Conversion Factors'!$B$3)</f>
        <v>9.8938856528610133E-2</v>
      </c>
      <c r="AE29" s="23">
        <f>($T29*'Conversion Factors'!$B$2)/($Z29*'Conversion Factors'!$B$3)</f>
        <v>1.7196515539496526</v>
      </c>
      <c r="AF29" s="23">
        <f>($T29*'Conversion Factors'!$B$2)/($V29*'Conversion Factors'!$B$3)</f>
        <v>1.7196515539496526</v>
      </c>
      <c r="AG29" s="23">
        <f>($T29*'Conversion Factors'!$B$2)/($X29*'Conversion Factors'!$B$3)</f>
        <v>1.7196515539496526</v>
      </c>
      <c r="AH29" s="11" t="str">
        <f t="shared" si="0"/>
        <v>NO</v>
      </c>
    </row>
    <row r="30" spans="1:34" x14ac:dyDescent="0.25">
      <c r="A30" s="11">
        <v>2021</v>
      </c>
      <c r="B30" s="11" t="s">
        <v>356</v>
      </c>
      <c r="C30" s="11" t="s">
        <v>171</v>
      </c>
      <c r="D30" s="11" t="s">
        <v>357</v>
      </c>
      <c r="E30" s="11" t="s">
        <v>162</v>
      </c>
      <c r="F30" s="11">
        <v>41.405655000000003</v>
      </c>
      <c r="G30" s="11">
        <v>-88.335212999999996</v>
      </c>
      <c r="H30" s="12">
        <v>110000547196</v>
      </c>
      <c r="I30" s="11">
        <v>2869</v>
      </c>
      <c r="J30" s="11" t="s">
        <v>68</v>
      </c>
      <c r="K30" s="11">
        <v>325180</v>
      </c>
      <c r="L30" s="11" t="s">
        <v>69</v>
      </c>
      <c r="M30" s="11" t="s">
        <v>70</v>
      </c>
      <c r="N30" s="11" t="s">
        <v>71</v>
      </c>
      <c r="O30" s="11" t="s">
        <v>72</v>
      </c>
      <c r="P30" s="11" t="s">
        <v>73</v>
      </c>
      <c r="Q30" s="11">
        <v>350</v>
      </c>
      <c r="R30" s="11">
        <v>9.4559119999999997E-2</v>
      </c>
      <c r="S30" s="11">
        <f t="shared" si="1"/>
        <v>2.701689142857143E-4</v>
      </c>
      <c r="T30" s="11">
        <f t="shared" si="2"/>
        <v>4.5028152380952383E-3</v>
      </c>
      <c r="U30" s="11" t="s">
        <v>358</v>
      </c>
      <c r="V30" s="11">
        <v>1.2738386310000001</v>
      </c>
      <c r="W30" s="11" t="s">
        <v>97</v>
      </c>
      <c r="X30" s="11">
        <v>2.1535255389999999</v>
      </c>
      <c r="Y30" s="11" t="s">
        <v>98</v>
      </c>
      <c r="Z30" s="11">
        <v>1.1311045719999999</v>
      </c>
      <c r="AA30" s="11" t="s">
        <v>109</v>
      </c>
      <c r="AB30" s="23">
        <f>($S30*'Conversion Factors'!$B$2)/($Z30*'Conversion Factors'!$B$3)</f>
        <v>0.23885405556093384</v>
      </c>
      <c r="AC30" s="23">
        <f>($S30*'Conversion Factors'!$B$2)/($V30*'Conversion Factors'!$B$3)</f>
        <v>0.21209037605777734</v>
      </c>
      <c r="AD30" s="23">
        <f>($S30*'Conversion Factors'!$B$2)/($X30*'Conversion Factors'!$B$3)</f>
        <v>0.1254542420756099</v>
      </c>
      <c r="AE30" s="23">
        <f>($T30*'Conversion Factors'!$B$2)/($Z30*'Conversion Factors'!$B$3)</f>
        <v>3.9809009260155639</v>
      </c>
      <c r="AF30" s="23">
        <f>($T30*'Conversion Factors'!$B$2)/($V30*'Conversion Factors'!$B$3)</f>
        <v>3.5348396009629557</v>
      </c>
      <c r="AG30" s="23">
        <f>($T30*'Conversion Factors'!$B$2)/($X30*'Conversion Factors'!$B$3)</f>
        <v>2.0909040345934984</v>
      </c>
      <c r="AH30" s="11" t="str">
        <f t="shared" si="0"/>
        <v>NO</v>
      </c>
    </row>
    <row r="31" spans="1:34" x14ac:dyDescent="0.25">
      <c r="A31" s="11">
        <v>2019</v>
      </c>
      <c r="B31" s="11" t="s">
        <v>361</v>
      </c>
      <c r="C31" s="11" t="s">
        <v>362</v>
      </c>
      <c r="D31" s="11" t="s">
        <v>363</v>
      </c>
      <c r="E31" s="11" t="s">
        <v>137</v>
      </c>
      <c r="F31" s="11">
        <v>38.223610999999998</v>
      </c>
      <c r="G31" s="11">
        <v>-84.252778000000006</v>
      </c>
      <c r="H31" s="12">
        <v>110000551082</v>
      </c>
      <c r="I31" s="11">
        <v>4952</v>
      </c>
      <c r="J31" s="11" t="s">
        <v>308</v>
      </c>
      <c r="K31" s="11">
        <v>339999</v>
      </c>
      <c r="L31" s="11" t="s">
        <v>309</v>
      </c>
      <c r="M31" s="11" t="s">
        <v>275</v>
      </c>
      <c r="N31" s="11" t="s">
        <v>276</v>
      </c>
      <c r="O31" s="11" t="s">
        <v>114</v>
      </c>
      <c r="P31" s="11" t="s">
        <v>310</v>
      </c>
      <c r="Q31" s="11">
        <v>365</v>
      </c>
      <c r="R31" s="11">
        <v>8.2787885630000009</v>
      </c>
      <c r="S31" s="11">
        <f t="shared" si="1"/>
        <v>2.2681612501369866E-2</v>
      </c>
      <c r="T31" s="11">
        <f t="shared" si="2"/>
        <v>0.39422802680952385</v>
      </c>
      <c r="U31" s="11" t="s">
        <v>364</v>
      </c>
      <c r="V31" s="11">
        <v>256.48410760000002</v>
      </c>
      <c r="W31" s="11" t="s">
        <v>97</v>
      </c>
      <c r="X31" s="11">
        <v>461.348343</v>
      </c>
      <c r="Y31" s="11" t="s">
        <v>98</v>
      </c>
      <c r="Z31" s="11">
        <v>166.13165749999999</v>
      </c>
      <c r="AA31" s="11" t="s">
        <v>99</v>
      </c>
      <c r="AB31" s="23">
        <f>($S31*'Conversion Factors'!$B$2)/($Z31*'Conversion Factors'!$B$3)</f>
        <v>0.13652793719565379</v>
      </c>
      <c r="AC31" s="23">
        <f>($S31*'Conversion Factors'!$B$2)/($V31*'Conversion Factors'!$B$3)</f>
        <v>8.8432818366832269E-2</v>
      </c>
      <c r="AD31" s="23">
        <f>($S31*'Conversion Factors'!$B$2)/($X31*'Conversion Factors'!$B$3)</f>
        <v>4.9163745455069005E-2</v>
      </c>
      <c r="AE31" s="23">
        <f>($T31*'Conversion Factors'!$B$2)/($Z31*'Conversion Factors'!$B$3)</f>
        <v>2.3729855750673154</v>
      </c>
      <c r="AF31" s="23">
        <f>($T31*'Conversion Factors'!$B$2)/($V31*'Conversion Factors'!$B$3)</f>
        <v>1.5370466049473226</v>
      </c>
      <c r="AG31" s="23">
        <f>($T31*'Conversion Factors'!$B$2)/($X31*'Conversion Factors'!$B$3)</f>
        <v>0.85451271862381828</v>
      </c>
      <c r="AH31" s="11" t="str">
        <f t="shared" si="0"/>
        <v>NO</v>
      </c>
    </row>
    <row r="32" spans="1:34" x14ac:dyDescent="0.25">
      <c r="A32" s="11">
        <v>2020</v>
      </c>
      <c r="B32" s="11" t="s">
        <v>369</v>
      </c>
      <c r="C32" s="11" t="s">
        <v>370</v>
      </c>
      <c r="D32" s="11" t="s">
        <v>371</v>
      </c>
      <c r="E32" s="11" t="s">
        <v>137</v>
      </c>
      <c r="F32" s="11">
        <v>37.106380000000001</v>
      </c>
      <c r="G32" s="11">
        <v>-84.066829999999996</v>
      </c>
      <c r="H32" s="12">
        <v>110000557013</v>
      </c>
      <c r="I32" s="11">
        <v>4952</v>
      </c>
      <c r="J32" s="11" t="s">
        <v>308</v>
      </c>
      <c r="K32" s="11">
        <v>339999</v>
      </c>
      <c r="L32" s="11" t="s">
        <v>309</v>
      </c>
      <c r="M32" s="11" t="s">
        <v>275</v>
      </c>
      <c r="N32" s="11" t="s">
        <v>276</v>
      </c>
      <c r="O32" s="11" t="s">
        <v>114</v>
      </c>
      <c r="P32" s="11" t="s">
        <v>310</v>
      </c>
      <c r="Q32" s="11">
        <v>365</v>
      </c>
      <c r="R32" s="11">
        <v>2.8348892999999999</v>
      </c>
      <c r="S32" s="11">
        <f t="shared" si="1"/>
        <v>7.7668199999999998E-3</v>
      </c>
      <c r="T32" s="11">
        <f t="shared" si="2"/>
        <v>0.13499472857142858</v>
      </c>
      <c r="U32" s="11" t="s">
        <v>372</v>
      </c>
      <c r="V32" s="11">
        <v>12.896105309999999</v>
      </c>
      <c r="W32" s="11" t="s">
        <v>109</v>
      </c>
      <c r="X32" s="11">
        <v>12.896105309999999</v>
      </c>
      <c r="Y32" s="11" t="s">
        <v>109</v>
      </c>
      <c r="Z32" s="11">
        <v>12.896105309999999</v>
      </c>
      <c r="AA32" s="11" t="s">
        <v>109</v>
      </c>
      <c r="AB32" s="23">
        <f>($S32*'Conversion Factors'!$B$2)/($Z32*'Conversion Factors'!$B$3)</f>
        <v>0.60226090073701488</v>
      </c>
      <c r="AC32" s="23">
        <f>($S32*'Conversion Factors'!$B$2)/($V32*'Conversion Factors'!$B$3)</f>
        <v>0.60226090073701488</v>
      </c>
      <c r="AD32" s="23">
        <f>($S32*'Conversion Factors'!$B$2)/($X32*'Conversion Factors'!$B$3)</f>
        <v>0.60226090073701488</v>
      </c>
      <c r="AE32" s="23">
        <f>($T32*'Conversion Factors'!$B$2)/($Z32*'Conversion Factors'!$B$3)</f>
        <v>10.467868036619544</v>
      </c>
      <c r="AF32" s="23">
        <f>($T32*'Conversion Factors'!$B$2)/($V32*'Conversion Factors'!$B$3)</f>
        <v>10.467868036619544</v>
      </c>
      <c r="AG32" s="23">
        <f>($T32*'Conversion Factors'!$B$2)/($X32*'Conversion Factors'!$B$3)</f>
        <v>10.467868036619544</v>
      </c>
      <c r="AH32" s="11" t="str">
        <f t="shared" si="0"/>
        <v>NO</v>
      </c>
    </row>
    <row r="33" spans="1:34" x14ac:dyDescent="0.25">
      <c r="A33" s="11">
        <v>2020</v>
      </c>
      <c r="B33" s="11" t="s">
        <v>378</v>
      </c>
      <c r="C33" s="11" t="s">
        <v>379</v>
      </c>
      <c r="D33" s="11" t="s">
        <v>380</v>
      </c>
      <c r="E33" s="11" t="s">
        <v>137</v>
      </c>
      <c r="F33" s="11">
        <v>37.642310000000002</v>
      </c>
      <c r="G33" s="11">
        <v>-85.903570000000002</v>
      </c>
      <c r="H33" s="12">
        <v>110000571373</v>
      </c>
      <c r="I33" s="11">
        <v>4952</v>
      </c>
      <c r="J33" s="11" t="s">
        <v>308</v>
      </c>
      <c r="K33" s="11">
        <v>339999</v>
      </c>
      <c r="L33" s="11" t="s">
        <v>309</v>
      </c>
      <c r="M33" s="11" t="s">
        <v>275</v>
      </c>
      <c r="N33" s="11" t="s">
        <v>276</v>
      </c>
      <c r="O33" s="11" t="s">
        <v>114</v>
      </c>
      <c r="P33" s="11" t="s">
        <v>310</v>
      </c>
      <c r="Q33" s="11">
        <v>365</v>
      </c>
      <c r="R33" s="11">
        <v>40.754987499999999</v>
      </c>
      <c r="S33" s="11">
        <f t="shared" si="1"/>
        <v>0.11165749999999999</v>
      </c>
      <c r="T33" s="11">
        <f t="shared" si="2"/>
        <v>1.9407136904761904</v>
      </c>
      <c r="U33" s="11" t="s">
        <v>381</v>
      </c>
      <c r="V33" s="11">
        <v>44.838630809999998</v>
      </c>
      <c r="W33" s="11" t="s">
        <v>97</v>
      </c>
      <c r="X33" s="11">
        <v>92.555517210000005</v>
      </c>
      <c r="Y33" s="11" t="s">
        <v>98</v>
      </c>
      <c r="Z33" s="11">
        <v>27.313887399999999</v>
      </c>
      <c r="AA33" s="11" t="s">
        <v>99</v>
      </c>
      <c r="AB33" s="23">
        <f>($S33*'Conversion Factors'!$B$2)/($Z33*'Conversion Factors'!$B$3)</f>
        <v>4.0879387970238179</v>
      </c>
      <c r="AC33" s="23">
        <f>($S33*'Conversion Factors'!$B$2)/($V33*'Conversion Factors'!$B$3)</f>
        <v>2.4902076174702894</v>
      </c>
      <c r="AD33" s="23">
        <f>($S33*'Conversion Factors'!$B$2)/($X33*'Conversion Factors'!$B$3)</f>
        <v>1.2063840532235299</v>
      </c>
      <c r="AE33" s="23">
        <f>($T33*'Conversion Factors'!$B$2)/($Z33*'Conversion Factors'!$B$3)</f>
        <v>71.052269567318731</v>
      </c>
      <c r="AF33" s="23">
        <f>($T33*'Conversion Factors'!$B$2)/($V33*'Conversion Factors'!$B$3)</f>
        <v>43.282180017935978</v>
      </c>
      <c r="AG33" s="23">
        <f>($T33*'Conversion Factors'!$B$2)/($X33*'Conversion Factors'!$B$3)</f>
        <v>20.968103782218495</v>
      </c>
      <c r="AH33" s="11" t="str">
        <f t="shared" si="0"/>
        <v>NO</v>
      </c>
    </row>
    <row r="34" spans="1:34" x14ac:dyDescent="0.25">
      <c r="A34" s="11">
        <v>2020</v>
      </c>
      <c r="B34" s="11" t="s">
        <v>388</v>
      </c>
      <c r="C34" s="11" t="s">
        <v>389</v>
      </c>
      <c r="D34" s="11" t="s">
        <v>390</v>
      </c>
      <c r="E34" s="11" t="s">
        <v>391</v>
      </c>
      <c r="F34" s="11">
        <v>39.599829999999997</v>
      </c>
      <c r="G34" s="11">
        <v>-79.97148</v>
      </c>
      <c r="H34" s="12">
        <v>110000572782</v>
      </c>
      <c r="I34" s="11">
        <v>2869</v>
      </c>
      <c r="J34" s="11" t="s">
        <v>68</v>
      </c>
      <c r="K34" s="11">
        <v>325180</v>
      </c>
      <c r="L34" s="11" t="s">
        <v>69</v>
      </c>
      <c r="M34" s="11" t="s">
        <v>70</v>
      </c>
      <c r="N34" s="11" t="s">
        <v>71</v>
      </c>
      <c r="O34" s="11" t="s">
        <v>72</v>
      </c>
      <c r="P34" s="11" t="s">
        <v>73</v>
      </c>
      <c r="Q34" s="11">
        <v>350</v>
      </c>
      <c r="R34" s="11">
        <v>0.74926344</v>
      </c>
      <c r="S34" s="11">
        <f t="shared" si="1"/>
        <v>2.1407526857142858E-3</v>
      </c>
      <c r="T34" s="11">
        <f t="shared" si="2"/>
        <v>3.5679211428571431E-2</v>
      </c>
      <c r="U34" s="11" t="s">
        <v>392</v>
      </c>
      <c r="V34" s="11">
        <v>3692.7823960000001</v>
      </c>
      <c r="W34" s="11" t="s">
        <v>97</v>
      </c>
      <c r="X34" s="11">
        <v>7434.9923710000003</v>
      </c>
      <c r="Y34" s="11" t="s">
        <v>98</v>
      </c>
      <c r="Z34" s="11">
        <v>2627.3478620000001</v>
      </c>
      <c r="AA34" s="11" t="s">
        <v>99</v>
      </c>
      <c r="AB34" s="23">
        <f>($S34*'Conversion Factors'!$B$2)/($Z34*'Conversion Factors'!$B$3)</f>
        <v>8.1479605981245806E-4</v>
      </c>
      <c r="AC34" s="23">
        <f>($S34*'Conversion Factors'!$B$2)/($V34*'Conversion Factors'!$B$3)</f>
        <v>5.7971265461867895E-4</v>
      </c>
      <c r="AD34" s="23">
        <f>($S34*'Conversion Factors'!$B$2)/($X34*'Conversion Factors'!$B$3)</f>
        <v>2.879293722027527E-4</v>
      </c>
      <c r="AE34" s="23">
        <f>($T34*'Conversion Factors'!$B$2)/($Z34*'Conversion Factors'!$B$3)</f>
        <v>1.3579934330207636E-2</v>
      </c>
      <c r="AF34" s="23">
        <f>($T34*'Conversion Factors'!$B$2)/($V34*'Conversion Factors'!$B$3)</f>
        <v>9.6618775769779838E-3</v>
      </c>
      <c r="AG34" s="23">
        <f>($T34*'Conversion Factors'!$B$2)/($X34*'Conversion Factors'!$B$3)</f>
        <v>4.7988228700458786E-3</v>
      </c>
      <c r="AH34" s="11" t="str">
        <f t="shared" si="0"/>
        <v>NO</v>
      </c>
    </row>
    <row r="35" spans="1:34" x14ac:dyDescent="0.25">
      <c r="A35" s="11">
        <v>2023</v>
      </c>
      <c r="B35" s="11" t="s">
        <v>398</v>
      </c>
      <c r="C35" s="11" t="s">
        <v>399</v>
      </c>
      <c r="D35" s="11" t="s">
        <v>400</v>
      </c>
      <c r="E35" s="11" t="s">
        <v>122</v>
      </c>
      <c r="F35" s="11">
        <v>36.527054999999997</v>
      </c>
      <c r="G35" s="11">
        <v>-82.538579999999996</v>
      </c>
      <c r="H35" s="12">
        <v>110000574423</v>
      </c>
      <c r="I35" s="11">
        <v>2869</v>
      </c>
      <c r="J35" s="11" t="s">
        <v>68</v>
      </c>
      <c r="K35" s="11">
        <v>325180</v>
      </c>
      <c r="L35" s="11" t="s">
        <v>69</v>
      </c>
      <c r="M35" s="11" t="s">
        <v>70</v>
      </c>
      <c r="N35" s="11" t="s">
        <v>71</v>
      </c>
      <c r="O35" s="11" t="s">
        <v>72</v>
      </c>
      <c r="P35" s="11" t="s">
        <v>73</v>
      </c>
      <c r="Q35" s="11">
        <v>350</v>
      </c>
      <c r="R35" s="11">
        <v>8.6997750000000007</v>
      </c>
      <c r="S35" s="11">
        <f t="shared" si="1"/>
        <v>2.4856500000000004E-2</v>
      </c>
      <c r="T35" s="11">
        <f t="shared" si="2"/>
        <v>0.41427500000000006</v>
      </c>
      <c r="U35" s="11" t="s">
        <v>401</v>
      </c>
      <c r="V35" s="11">
        <v>2721.4987780000001</v>
      </c>
      <c r="W35" s="11" t="s">
        <v>97</v>
      </c>
      <c r="X35" s="11">
        <v>4949.0723580000003</v>
      </c>
      <c r="Y35" s="11" t="s">
        <v>98</v>
      </c>
      <c r="Z35" s="11">
        <v>1915.6069319999999</v>
      </c>
      <c r="AA35" s="11" t="s">
        <v>99</v>
      </c>
      <c r="AB35" s="23">
        <f>($S35*'Conversion Factors'!$B$2)/($Z35*'Conversion Factors'!$B$3)</f>
        <v>1.297578307155552E-2</v>
      </c>
      <c r="AC35" s="23">
        <f>($S35*'Conversion Factors'!$B$2)/($V35*'Conversion Factors'!$B$3)</f>
        <v>9.1333864269697654E-3</v>
      </c>
      <c r="AD35" s="23">
        <f>($S35*'Conversion Factors'!$B$2)/($X35*'Conversion Factors'!$B$3)</f>
        <v>5.0224563720149195E-3</v>
      </c>
      <c r="AE35" s="23">
        <f>($T35*'Conversion Factors'!$B$2)/($Z35*'Conversion Factors'!$B$3)</f>
        <v>0.21626305119259198</v>
      </c>
      <c r="AF35" s="23">
        <f>($T35*'Conversion Factors'!$B$2)/($V35*'Conversion Factors'!$B$3)</f>
        <v>0.15222310711616277</v>
      </c>
      <c r="AG35" s="23">
        <f>($T35*'Conversion Factors'!$B$2)/($X35*'Conversion Factors'!$B$3)</f>
        <v>8.3707606200248655E-2</v>
      </c>
      <c r="AH35" s="11" t="str">
        <f t="shared" si="0"/>
        <v>NO</v>
      </c>
    </row>
    <row r="36" spans="1:34" x14ac:dyDescent="0.25">
      <c r="A36" s="11">
        <v>2020</v>
      </c>
      <c r="B36" s="11" t="s">
        <v>408</v>
      </c>
      <c r="C36" s="11" t="s">
        <v>409</v>
      </c>
      <c r="D36" s="11" t="s">
        <v>410</v>
      </c>
      <c r="E36" s="11" t="s">
        <v>411</v>
      </c>
      <c r="F36" s="11">
        <v>29.808250000000001</v>
      </c>
      <c r="G36" s="11">
        <v>-90.01</v>
      </c>
      <c r="H36" s="12">
        <v>110000575244</v>
      </c>
      <c r="I36" s="11">
        <v>2869</v>
      </c>
      <c r="J36" s="11" t="s">
        <v>68</v>
      </c>
      <c r="K36" s="11">
        <v>325180</v>
      </c>
      <c r="L36" s="11" t="s">
        <v>69</v>
      </c>
      <c r="M36" s="11" t="s">
        <v>70</v>
      </c>
      <c r="N36" s="11" t="s">
        <v>71</v>
      </c>
      <c r="O36" s="11" t="s">
        <v>72</v>
      </c>
      <c r="P36" s="11" t="s">
        <v>73</v>
      </c>
      <c r="Q36" s="11">
        <v>350</v>
      </c>
      <c r="R36" s="11">
        <v>3.106428E-2</v>
      </c>
      <c r="S36" s="11">
        <f t="shared" si="1"/>
        <v>8.8755085714285712E-5</v>
      </c>
      <c r="T36" s="11">
        <f t="shared" si="2"/>
        <v>1.4792514285714286E-3</v>
      </c>
      <c r="U36" s="11" t="s">
        <v>412</v>
      </c>
      <c r="V36" s="11">
        <v>106.75016919315404</v>
      </c>
      <c r="W36" s="11" t="s">
        <v>97</v>
      </c>
      <c r="X36" s="11">
        <v>106.75016919315404</v>
      </c>
      <c r="Y36" s="11" t="s">
        <v>344</v>
      </c>
      <c r="Z36" s="11">
        <v>106.75016919315404</v>
      </c>
      <c r="AA36" s="11" t="s">
        <v>419</v>
      </c>
      <c r="AB36" s="23">
        <f>($S36*'Conversion Factors'!$B$2)/($Z36*'Conversion Factors'!$B$3)</f>
        <v>8.3142805660281461E-4</v>
      </c>
      <c r="AC36" s="23">
        <f>($S36*'Conversion Factors'!$B$2)/($V36*'Conversion Factors'!$B$3)</f>
        <v>8.3142805660281461E-4</v>
      </c>
      <c r="AD36" s="23">
        <f>($S36*'Conversion Factors'!$B$2)/($X36*'Conversion Factors'!$B$3)</f>
        <v>8.3142805660281461E-4</v>
      </c>
      <c r="AE36" s="23">
        <f>($T36*'Conversion Factors'!$B$2)/($Z36*'Conversion Factors'!$B$3)</f>
        <v>1.3857134276713578E-2</v>
      </c>
      <c r="AF36" s="23">
        <f>($T36*'Conversion Factors'!$B$2)/($V36*'Conversion Factors'!$B$3)</f>
        <v>1.3857134276713578E-2</v>
      </c>
      <c r="AG36" s="23">
        <f>($T36*'Conversion Factors'!$B$2)/($X36*'Conversion Factors'!$B$3)</f>
        <v>1.3857134276713578E-2</v>
      </c>
      <c r="AH36" s="11" t="str">
        <f t="shared" si="0"/>
        <v>NO</v>
      </c>
    </row>
    <row r="37" spans="1:34" x14ac:dyDescent="0.25">
      <c r="A37" s="11">
        <v>2021</v>
      </c>
      <c r="B37" s="11" t="s">
        <v>420</v>
      </c>
      <c r="C37" s="11" t="s">
        <v>421</v>
      </c>
      <c r="D37" s="11" t="s">
        <v>422</v>
      </c>
      <c r="E37" s="11" t="s">
        <v>67</v>
      </c>
      <c r="F37" s="11">
        <v>39.80142</v>
      </c>
      <c r="G37" s="11">
        <v>-75.354990000000001</v>
      </c>
      <c r="H37" s="12">
        <v>110000582003</v>
      </c>
      <c r="I37" s="11">
        <v>2869</v>
      </c>
      <c r="J37" s="11" t="s">
        <v>68</v>
      </c>
      <c r="K37" s="11">
        <v>325180</v>
      </c>
      <c r="L37" s="11" t="s">
        <v>69</v>
      </c>
      <c r="M37" s="11" t="s">
        <v>70</v>
      </c>
      <c r="N37" s="11" t="s">
        <v>71</v>
      </c>
      <c r="O37" s="11" t="s">
        <v>72</v>
      </c>
      <c r="P37" s="11" t="s">
        <v>73</v>
      </c>
      <c r="Q37" s="11">
        <v>350</v>
      </c>
      <c r="R37" s="11">
        <v>1.0629999999999999</v>
      </c>
      <c r="S37" s="11">
        <f t="shared" si="1"/>
        <v>3.0371428571428572E-3</v>
      </c>
      <c r="T37" s="11">
        <f t="shared" si="2"/>
        <v>5.0619047619047619E-2</v>
      </c>
      <c r="U37" s="11" t="s">
        <v>423</v>
      </c>
      <c r="V37" s="11">
        <v>3.5938105130000002</v>
      </c>
      <c r="W37" s="11" t="s">
        <v>109</v>
      </c>
      <c r="X37" s="11">
        <v>3.5938105130000002</v>
      </c>
      <c r="Y37" s="11" t="s">
        <v>109</v>
      </c>
      <c r="Z37" s="11">
        <v>3.5938105130000002</v>
      </c>
      <c r="AA37" s="11" t="s">
        <v>109</v>
      </c>
      <c r="AB37" s="23">
        <f>($S37*'Conversion Factors'!$B$2)/($Z37*'Conversion Factors'!$B$3)</f>
        <v>0.84510378222683358</v>
      </c>
      <c r="AC37" s="23">
        <f>($S37*'Conversion Factors'!$B$2)/($V37*'Conversion Factors'!$B$3)</f>
        <v>0.84510378222683358</v>
      </c>
      <c r="AD37" s="23">
        <f>($S37*'Conversion Factors'!$B$2)/($X37*'Conversion Factors'!$B$3)</f>
        <v>0.84510378222683358</v>
      </c>
      <c r="AE37" s="23">
        <f>($T37*'Conversion Factors'!$B$2)/($Z37*'Conversion Factors'!$B$3)</f>
        <v>14.085063037113892</v>
      </c>
      <c r="AF37" s="23">
        <f>($T37*'Conversion Factors'!$B$2)/($V37*'Conversion Factors'!$B$3)</f>
        <v>14.085063037113892</v>
      </c>
      <c r="AG37" s="23">
        <f>($T37*'Conversion Factors'!$B$2)/($X37*'Conversion Factors'!$B$3)</f>
        <v>14.085063037113892</v>
      </c>
      <c r="AH37" s="11" t="str">
        <f t="shared" si="0"/>
        <v>NO</v>
      </c>
    </row>
    <row r="38" spans="1:34" s="24" customFormat="1" x14ac:dyDescent="0.25">
      <c r="A38" s="24">
        <v>2021</v>
      </c>
      <c r="B38" s="27" t="s">
        <v>427</v>
      </c>
      <c r="C38" s="24" t="s">
        <v>428</v>
      </c>
      <c r="D38" s="24" t="s">
        <v>429</v>
      </c>
      <c r="E38" s="24" t="s">
        <v>190</v>
      </c>
      <c r="F38" s="24">
        <v>39.683477000000003</v>
      </c>
      <c r="G38" s="24">
        <v>-91.334682999999998</v>
      </c>
      <c r="H38" s="25">
        <v>110000595981</v>
      </c>
      <c r="I38" s="24">
        <v>3241</v>
      </c>
      <c r="J38" s="24" t="s">
        <v>257</v>
      </c>
      <c r="K38" s="24">
        <v>326299</v>
      </c>
      <c r="L38" s="24" t="s">
        <v>258</v>
      </c>
      <c r="M38" s="24" t="s">
        <v>259</v>
      </c>
      <c r="N38" s="24" t="s">
        <v>260</v>
      </c>
      <c r="O38" s="24" t="s">
        <v>1711</v>
      </c>
      <c r="P38" s="24" t="s">
        <v>430</v>
      </c>
      <c r="Q38" s="24">
        <v>250</v>
      </c>
      <c r="R38" s="24">
        <v>0.92907556300000005</v>
      </c>
      <c r="S38" s="27">
        <f t="shared" si="1"/>
        <v>3.7163022520000002E-3</v>
      </c>
      <c r="T38" s="24">
        <f t="shared" si="2"/>
        <v>4.4241693476190481E-2</v>
      </c>
      <c r="U38" s="27" t="s">
        <v>431</v>
      </c>
      <c r="V38" s="27">
        <v>1.046454768</v>
      </c>
      <c r="W38" s="24" t="s">
        <v>97</v>
      </c>
      <c r="X38" s="27">
        <v>1.79894797</v>
      </c>
      <c r="Y38" s="24" t="s">
        <v>98</v>
      </c>
      <c r="Z38" s="24">
        <v>0.55848000799999997</v>
      </c>
      <c r="AA38" s="24" t="s">
        <v>99</v>
      </c>
      <c r="AB38" s="28">
        <f>($S38*'Conversion Factors'!$B$2)/($Z38*'Conversion Factors'!$B$3)</f>
        <v>6.6543156402475931</v>
      </c>
      <c r="AC38" s="28">
        <f>($S38*'Conversion Factors'!$B$2)/($V38*'Conversion Factors'!$B$3)</f>
        <v>3.5513262165192794</v>
      </c>
      <c r="AD38" s="28">
        <f>($S38*'Conversion Factors'!$B$2)/($X38*'Conversion Factors'!$B$3)</f>
        <v>2.0658197535307261</v>
      </c>
      <c r="AE38" s="28">
        <f>($T38*'Conversion Factors'!$B$2)/($Z38*'Conversion Factors'!$B$3)</f>
        <v>79.218043336280886</v>
      </c>
      <c r="AF38" s="28">
        <f>($T38*'Conversion Factors'!$B$2)/($V38*'Conversion Factors'!$B$3)</f>
        <v>42.277693053800945</v>
      </c>
      <c r="AG38" s="28">
        <f>($T38*'Conversion Factors'!$B$2)/($X38*'Conversion Factors'!$B$3)</f>
        <v>24.593092303937219</v>
      </c>
      <c r="AH38" s="24" t="str">
        <f t="shared" si="0"/>
        <v>NO</v>
      </c>
    </row>
    <row r="39" spans="1:34" x14ac:dyDescent="0.25">
      <c r="A39" s="11">
        <v>2021</v>
      </c>
      <c r="B39" s="11" t="s">
        <v>437</v>
      </c>
      <c r="C39" s="11" t="s">
        <v>438</v>
      </c>
      <c r="D39" s="11" t="s">
        <v>439</v>
      </c>
      <c r="E39" s="11" t="s">
        <v>411</v>
      </c>
      <c r="F39" s="11">
        <v>30.193916000000002</v>
      </c>
      <c r="G39" s="11">
        <v>-93.321347000000003</v>
      </c>
      <c r="H39" s="12">
        <v>110000597266</v>
      </c>
      <c r="I39" s="11">
        <v>2821</v>
      </c>
      <c r="J39" s="11" t="s">
        <v>86</v>
      </c>
      <c r="K39" s="11">
        <v>323120</v>
      </c>
      <c r="L39" s="11" t="s">
        <v>87</v>
      </c>
      <c r="M39" s="11" t="s">
        <v>88</v>
      </c>
      <c r="N39" s="11" t="s">
        <v>89</v>
      </c>
      <c r="O39" s="11" t="s">
        <v>723</v>
      </c>
      <c r="P39" s="11" t="s">
        <v>440</v>
      </c>
      <c r="Q39" s="11">
        <v>350</v>
      </c>
      <c r="R39" s="11">
        <v>0.82855000000000001</v>
      </c>
      <c r="S39" s="11">
        <f t="shared" si="1"/>
        <v>2.3672857142857141E-3</v>
      </c>
      <c r="T39" s="11">
        <f t="shared" si="2"/>
        <v>3.9454761904761902E-2</v>
      </c>
      <c r="U39" s="11" t="s">
        <v>441</v>
      </c>
      <c r="V39" s="11">
        <v>4460.437653</v>
      </c>
      <c r="W39" s="11" t="s">
        <v>97</v>
      </c>
      <c r="X39" s="11">
        <v>8621.1816220000001</v>
      </c>
      <c r="Y39" s="11" t="s">
        <v>98</v>
      </c>
      <c r="Z39" s="11">
        <v>3194.6888800000002</v>
      </c>
      <c r="AA39" s="11" t="s">
        <v>99</v>
      </c>
      <c r="AB39" s="23">
        <f>($S39*'Conversion Factors'!$B$2)/($Z39*'Conversion Factors'!$B$3)</f>
        <v>7.4100665298140517E-4</v>
      </c>
      <c r="AC39" s="23">
        <f>($S39*'Conversion Factors'!$B$2)/($V39*'Conversion Factors'!$B$3)</f>
        <v>5.3072947061450924E-4</v>
      </c>
      <c r="AD39" s="23">
        <f>($S39*'Conversion Factors'!$B$2)/($X39*'Conversion Factors'!$B$3)</f>
        <v>2.7458947254338614E-4</v>
      </c>
      <c r="AE39" s="23">
        <f>($T39*'Conversion Factors'!$B$2)/($Z39*'Conversion Factors'!$B$3)</f>
        <v>1.2350110883023421E-2</v>
      </c>
      <c r="AF39" s="23">
        <f>($T39*'Conversion Factors'!$B$2)/($V39*'Conversion Factors'!$B$3)</f>
        <v>8.8454911769084883E-3</v>
      </c>
      <c r="AG39" s="23">
        <f>($T39*'Conversion Factors'!$B$2)/($X39*'Conversion Factors'!$B$3)</f>
        <v>4.5764912090564356E-3</v>
      </c>
      <c r="AH39" s="11" t="str">
        <f t="shared" si="0"/>
        <v>NO</v>
      </c>
    </row>
    <row r="40" spans="1:34" x14ac:dyDescent="0.25">
      <c r="A40" s="11">
        <v>2019</v>
      </c>
      <c r="B40" s="11" t="s">
        <v>446</v>
      </c>
      <c r="C40" s="11" t="s">
        <v>447</v>
      </c>
      <c r="D40" s="11" t="s">
        <v>448</v>
      </c>
      <c r="E40" s="11" t="s">
        <v>411</v>
      </c>
      <c r="F40" s="11">
        <v>30.486767</v>
      </c>
      <c r="G40" s="11">
        <v>-90.925479999999993</v>
      </c>
      <c r="H40" s="12">
        <v>110000597355</v>
      </c>
      <c r="I40" s="11">
        <v>2899</v>
      </c>
      <c r="J40" s="11" t="s">
        <v>449</v>
      </c>
      <c r="K40" s="11">
        <v>325920</v>
      </c>
      <c r="L40" s="11" t="s">
        <v>450</v>
      </c>
      <c r="M40" s="11" t="s">
        <v>451</v>
      </c>
      <c r="N40" s="11" t="s">
        <v>450</v>
      </c>
      <c r="O40" s="11" t="s">
        <v>72</v>
      </c>
      <c r="P40" s="11" t="s">
        <v>452</v>
      </c>
      <c r="Q40" s="11">
        <v>350</v>
      </c>
      <c r="R40" s="11">
        <v>3.3141999999999998E-2</v>
      </c>
      <c r="S40" s="11">
        <f t="shared" si="1"/>
        <v>9.4691428571428568E-5</v>
      </c>
      <c r="T40" s="11">
        <f t="shared" si="2"/>
        <v>1.5781904761904761E-3</v>
      </c>
      <c r="U40" s="11" t="s">
        <v>453</v>
      </c>
      <c r="V40" s="11">
        <v>5.7308037330000001</v>
      </c>
      <c r="W40" s="11" t="s">
        <v>109</v>
      </c>
      <c r="X40" s="11">
        <v>5.7308037330000001</v>
      </c>
      <c r="Y40" s="11" t="s">
        <v>109</v>
      </c>
      <c r="Z40" s="11">
        <v>5.7308037330000001</v>
      </c>
      <c r="AA40" s="11" t="s">
        <v>109</v>
      </c>
      <c r="AB40" s="23">
        <f>($S40*'Conversion Factors'!$B$2)/($Z40*'Conversion Factors'!$B$3)</f>
        <v>1.6523237050705776E-2</v>
      </c>
      <c r="AC40" s="23">
        <f>($S40*'Conversion Factors'!$B$2)/($V40*'Conversion Factors'!$B$3)</f>
        <v>1.6523237050705776E-2</v>
      </c>
      <c r="AD40" s="23">
        <f>($S40*'Conversion Factors'!$B$2)/($X40*'Conversion Factors'!$B$3)</f>
        <v>1.6523237050705776E-2</v>
      </c>
      <c r="AE40" s="23">
        <f>($T40*'Conversion Factors'!$B$2)/($Z40*'Conversion Factors'!$B$3)</f>
        <v>0.27538728417842956</v>
      </c>
      <c r="AF40" s="23">
        <f>($T40*'Conversion Factors'!$B$2)/($V40*'Conversion Factors'!$B$3)</f>
        <v>0.27538728417842956</v>
      </c>
      <c r="AG40" s="23">
        <f>($T40*'Conversion Factors'!$B$2)/($X40*'Conversion Factors'!$B$3)</f>
        <v>0.27538728417842956</v>
      </c>
      <c r="AH40" s="11" t="str">
        <f t="shared" si="0"/>
        <v>NO</v>
      </c>
    </row>
    <row r="41" spans="1:34" x14ac:dyDescent="0.25">
      <c r="A41" s="11">
        <v>2019</v>
      </c>
      <c r="B41" s="11" t="s">
        <v>459</v>
      </c>
      <c r="C41" s="11" t="s">
        <v>460</v>
      </c>
      <c r="D41" s="11" t="s">
        <v>461</v>
      </c>
      <c r="E41" s="11" t="s">
        <v>411</v>
      </c>
      <c r="F41" s="11">
        <v>30.241299999999999</v>
      </c>
      <c r="G41" s="11">
        <v>-91.100899999999996</v>
      </c>
      <c r="H41" s="12">
        <v>110000597426</v>
      </c>
      <c r="I41" s="11">
        <v>2819</v>
      </c>
      <c r="J41" s="11" t="s">
        <v>86</v>
      </c>
      <c r="K41" s="11">
        <v>323120</v>
      </c>
      <c r="L41" s="11" t="s">
        <v>87</v>
      </c>
      <c r="M41" s="11" t="s">
        <v>88</v>
      </c>
      <c r="N41" s="11" t="s">
        <v>89</v>
      </c>
      <c r="O41" s="11" t="s">
        <v>72</v>
      </c>
      <c r="P41" s="11" t="s">
        <v>462</v>
      </c>
      <c r="Q41" s="11">
        <v>350</v>
      </c>
      <c r="R41" s="11">
        <v>0.82855000000000001</v>
      </c>
      <c r="S41" s="11">
        <f t="shared" si="1"/>
        <v>2.3672857142857141E-3</v>
      </c>
      <c r="T41" s="11">
        <f t="shared" si="2"/>
        <v>3.9454761904761902E-2</v>
      </c>
      <c r="U41" s="11" t="s">
        <v>463</v>
      </c>
      <c r="V41" s="11">
        <v>111.7864218</v>
      </c>
      <c r="W41" s="11" t="s">
        <v>109</v>
      </c>
      <c r="X41" s="11">
        <v>111.7864218</v>
      </c>
      <c r="Y41" s="11" t="s">
        <v>109</v>
      </c>
      <c r="Z41" s="11">
        <v>111.7864218</v>
      </c>
      <c r="AA41" s="11" t="s">
        <v>109</v>
      </c>
      <c r="AB41" s="23">
        <f>($S41*'Conversion Factors'!$B$2)/($Z41*'Conversion Factors'!$B$3)</f>
        <v>2.1176862772484897E-2</v>
      </c>
      <c r="AC41" s="23">
        <f>($S41*'Conversion Factors'!$B$2)/($V41*'Conversion Factors'!$B$3)</f>
        <v>2.1176862772484897E-2</v>
      </c>
      <c r="AD41" s="23">
        <f>($S41*'Conversion Factors'!$B$2)/($X41*'Conversion Factors'!$B$3)</f>
        <v>2.1176862772484897E-2</v>
      </c>
      <c r="AE41" s="23">
        <f>($T41*'Conversion Factors'!$B$2)/($Z41*'Conversion Factors'!$B$3)</f>
        <v>0.3529477128747483</v>
      </c>
      <c r="AF41" s="23">
        <f>($T41*'Conversion Factors'!$B$2)/($V41*'Conversion Factors'!$B$3)</f>
        <v>0.3529477128747483</v>
      </c>
      <c r="AG41" s="23">
        <f>($T41*'Conversion Factors'!$B$2)/($X41*'Conversion Factors'!$B$3)</f>
        <v>0.3529477128747483</v>
      </c>
      <c r="AH41" s="11" t="str">
        <f t="shared" si="0"/>
        <v>NO</v>
      </c>
    </row>
    <row r="42" spans="1:34" x14ac:dyDescent="0.25">
      <c r="A42" s="11">
        <v>2020</v>
      </c>
      <c r="B42" s="11" t="s">
        <v>468</v>
      </c>
      <c r="C42" s="11" t="s">
        <v>469</v>
      </c>
      <c r="D42" s="11" t="s">
        <v>470</v>
      </c>
      <c r="E42" s="11" t="s">
        <v>217</v>
      </c>
      <c r="F42" s="11">
        <v>29.458400000000001</v>
      </c>
      <c r="G42" s="11">
        <v>-95.330399999999997</v>
      </c>
      <c r="H42" s="12">
        <v>110000599479</v>
      </c>
      <c r="I42" s="11">
        <v>2869</v>
      </c>
      <c r="J42" s="11" t="s">
        <v>68</v>
      </c>
      <c r="K42" s="11">
        <v>325180</v>
      </c>
      <c r="L42" s="11" t="s">
        <v>69</v>
      </c>
      <c r="M42" s="11" t="s">
        <v>70</v>
      </c>
      <c r="N42" s="11" t="s">
        <v>71</v>
      </c>
      <c r="O42" s="11" t="s">
        <v>72</v>
      </c>
      <c r="P42" s="11" t="s">
        <v>73</v>
      </c>
      <c r="Q42" s="11">
        <v>350</v>
      </c>
      <c r="R42" s="11">
        <v>1.4913900000000001E-2</v>
      </c>
      <c r="S42" s="11">
        <f t="shared" si="1"/>
        <v>4.2611142857142859E-5</v>
      </c>
      <c r="T42" s="11">
        <f t="shared" si="2"/>
        <v>7.1018571428571435E-4</v>
      </c>
      <c r="U42" s="11" t="s">
        <v>471</v>
      </c>
      <c r="V42" s="11">
        <v>15.96332518</v>
      </c>
      <c r="W42" s="11" t="s">
        <v>97</v>
      </c>
      <c r="X42" s="11">
        <v>30.868277800000001</v>
      </c>
      <c r="Y42" s="11" t="s">
        <v>98</v>
      </c>
      <c r="Z42" s="11">
        <v>9.3770517459999994</v>
      </c>
      <c r="AA42" s="11" t="s">
        <v>99</v>
      </c>
      <c r="AB42" s="23">
        <f>($S42*'Conversion Factors'!$B$2)/($Z42*'Conversion Factors'!$B$3)</f>
        <v>4.5441940613497886E-3</v>
      </c>
      <c r="AC42" s="23">
        <f>($S42*'Conversion Factors'!$B$2)/($V42*'Conversion Factors'!$B$3)</f>
        <v>2.6693149689470189E-3</v>
      </c>
      <c r="AD42" s="23">
        <f>($S42*'Conversion Factors'!$B$2)/($X42*'Conversion Factors'!$B$3)</f>
        <v>1.3804185362470355E-3</v>
      </c>
      <c r="AE42" s="23">
        <f>($T42*'Conversion Factors'!$B$2)/($Z42*'Conversion Factors'!$B$3)</f>
        <v>7.5736567689163134E-2</v>
      </c>
      <c r="AF42" s="23">
        <f>($T42*'Conversion Factors'!$B$2)/($V42*'Conversion Factors'!$B$3)</f>
        <v>4.4488582815783641E-2</v>
      </c>
      <c r="AG42" s="23">
        <f>($T42*'Conversion Factors'!$B$2)/($X42*'Conversion Factors'!$B$3)</f>
        <v>2.3006975604117255E-2</v>
      </c>
      <c r="AH42" s="11" t="str">
        <f t="shared" si="0"/>
        <v>NO</v>
      </c>
    </row>
    <row r="43" spans="1:34" s="27" customFormat="1" x14ac:dyDescent="0.25">
      <c r="A43" s="27">
        <v>2021</v>
      </c>
      <c r="B43" s="27" t="s">
        <v>476</v>
      </c>
      <c r="C43" s="27" t="s">
        <v>477</v>
      </c>
      <c r="D43" s="27" t="s">
        <v>478</v>
      </c>
      <c r="E43" s="27" t="s">
        <v>391</v>
      </c>
      <c r="F43" s="27">
        <v>38.772219999999997</v>
      </c>
      <c r="G43" s="27">
        <v>-82.205560000000006</v>
      </c>
      <c r="H43" s="29">
        <v>110000607772</v>
      </c>
      <c r="I43" s="27">
        <v>2869</v>
      </c>
      <c r="J43" s="27" t="s">
        <v>68</v>
      </c>
      <c r="K43" s="27">
        <v>325180</v>
      </c>
      <c r="L43" s="27" t="s">
        <v>69</v>
      </c>
      <c r="M43" s="27" t="s">
        <v>70</v>
      </c>
      <c r="N43" s="27" t="s">
        <v>71</v>
      </c>
      <c r="O43" s="27" t="s">
        <v>479</v>
      </c>
      <c r="P43" s="27" t="s">
        <v>73</v>
      </c>
      <c r="Q43" s="27">
        <v>350</v>
      </c>
      <c r="R43" s="27">
        <v>6.0027198999999998</v>
      </c>
      <c r="S43" s="27">
        <f t="shared" si="1"/>
        <v>1.7150628285714287E-2</v>
      </c>
      <c r="T43" s="27">
        <f t="shared" si="2"/>
        <v>0.28584380476190474</v>
      </c>
      <c r="U43" s="27" t="s">
        <v>480</v>
      </c>
      <c r="V43" s="27">
        <v>75410.459659999993</v>
      </c>
      <c r="W43" s="27" t="s">
        <v>97</v>
      </c>
      <c r="X43" s="27">
        <v>159336.19680000001</v>
      </c>
      <c r="Y43" s="27" t="s">
        <v>98</v>
      </c>
      <c r="Z43" s="27">
        <v>59663.701000000001</v>
      </c>
      <c r="AA43" s="27" t="s">
        <v>99</v>
      </c>
      <c r="AB43" s="28">
        <f>($S43*'Conversion Factors'!$B$2)/($Z43*'Conversion Factors'!$B$3)</f>
        <v>2.8745498516282602E-4</v>
      </c>
      <c r="AC43" s="28">
        <f>($S43*'Conversion Factors'!$B$2)/($V43*'Conversion Factors'!$B$3)</f>
        <v>2.2743036394474469E-4</v>
      </c>
      <c r="AD43" s="28">
        <f>($S43*'Conversion Factors'!$B$2)/($X43*'Conversion Factors'!$B$3)</f>
        <v>1.0763799205802487E-4</v>
      </c>
      <c r="AE43" s="28">
        <f>($T43*'Conversion Factors'!$B$2)/($Z43*'Conversion Factors'!$B$3)</f>
        <v>4.7909164193804324E-3</v>
      </c>
      <c r="AF43" s="28">
        <f>($T43*'Conversion Factors'!$B$2)/($V43*'Conversion Factors'!$B$3)</f>
        <v>3.7905060657457438E-3</v>
      </c>
      <c r="AG43" s="28">
        <f>($T43*'Conversion Factors'!$B$2)/($X43*'Conversion Factors'!$B$3)</f>
        <v>1.7939665343004139E-3</v>
      </c>
      <c r="AH43" s="27" t="str">
        <f t="shared" si="0"/>
        <v>NO</v>
      </c>
    </row>
    <row r="44" spans="1:34" x14ac:dyDescent="0.25">
      <c r="A44" s="11">
        <v>2020</v>
      </c>
      <c r="B44" s="11" t="s">
        <v>483</v>
      </c>
      <c r="C44" s="11" t="s">
        <v>484</v>
      </c>
      <c r="D44" s="11" t="s">
        <v>485</v>
      </c>
      <c r="E44" s="11" t="s">
        <v>486</v>
      </c>
      <c r="F44" s="11">
        <v>34.632592000000002</v>
      </c>
      <c r="G44" s="11">
        <v>-84.927667999999997</v>
      </c>
      <c r="H44" s="12">
        <v>110000611703</v>
      </c>
      <c r="I44" s="11">
        <v>2821</v>
      </c>
      <c r="J44" s="11" t="s">
        <v>86</v>
      </c>
      <c r="K44" s="11">
        <v>323120</v>
      </c>
      <c r="L44" s="11" t="s">
        <v>87</v>
      </c>
      <c r="M44" s="11" t="s">
        <v>88</v>
      </c>
      <c r="N44" s="11" t="s">
        <v>89</v>
      </c>
      <c r="O44" s="11" t="s">
        <v>723</v>
      </c>
      <c r="P44" s="11" t="s">
        <v>487</v>
      </c>
      <c r="Q44" s="11">
        <v>350</v>
      </c>
      <c r="R44" s="11">
        <v>2.8147999999999999E-2</v>
      </c>
      <c r="S44" s="11">
        <f t="shared" si="1"/>
        <v>8.0422857142857136E-5</v>
      </c>
      <c r="T44" s="11">
        <f t="shared" si="2"/>
        <v>1.3403809523809523E-3</v>
      </c>
      <c r="U44" s="11" t="s">
        <v>488</v>
      </c>
      <c r="V44" s="11">
        <v>921.60880199999997</v>
      </c>
      <c r="W44" s="11" t="s">
        <v>97</v>
      </c>
      <c r="X44" s="11">
        <v>1845.305505</v>
      </c>
      <c r="Y44" s="11" t="s">
        <v>98</v>
      </c>
      <c r="Z44" s="11">
        <v>624.44136500000002</v>
      </c>
      <c r="AA44" s="11" t="s">
        <v>99</v>
      </c>
      <c r="AB44" s="23">
        <f>($S44*'Conversion Factors'!$B$2)/($Z44*'Conversion Factors'!$B$3)</f>
        <v>1.287916874995255E-4</v>
      </c>
      <c r="AC44" s="23">
        <f>($S44*'Conversion Factors'!$B$2)/($V44*'Conversion Factors'!$B$3)</f>
        <v>8.7263551485543573E-5</v>
      </c>
      <c r="AD44" s="23">
        <f>($S44*'Conversion Factors'!$B$2)/($X44*'Conversion Factors'!$B$3)</f>
        <v>4.3582407858723171E-5</v>
      </c>
      <c r="AE44" s="23">
        <f>($T44*'Conversion Factors'!$B$2)/($Z44*'Conversion Factors'!$B$3)</f>
        <v>2.1465281249920913E-3</v>
      </c>
      <c r="AF44" s="23">
        <f>($T44*'Conversion Factors'!$B$2)/($V44*'Conversion Factors'!$B$3)</f>
        <v>1.4543925247590594E-3</v>
      </c>
      <c r="AG44" s="23">
        <f>($T44*'Conversion Factors'!$B$2)/($X44*'Conversion Factors'!$B$3)</f>
        <v>7.2637346431205288E-4</v>
      </c>
      <c r="AH44" s="11" t="str">
        <f t="shared" si="0"/>
        <v>NO</v>
      </c>
    </row>
    <row r="45" spans="1:34" x14ac:dyDescent="0.25">
      <c r="A45" s="11">
        <v>2020</v>
      </c>
      <c r="B45" s="11" t="s">
        <v>494</v>
      </c>
      <c r="C45" s="11" t="s">
        <v>438</v>
      </c>
      <c r="D45" s="11" t="s">
        <v>439</v>
      </c>
      <c r="E45" s="11" t="s">
        <v>411</v>
      </c>
      <c r="F45" s="11">
        <v>30.321895000000001</v>
      </c>
      <c r="G45" s="11">
        <v>-93.300735000000003</v>
      </c>
      <c r="H45" s="12">
        <v>110000613685</v>
      </c>
      <c r="I45" s="11">
        <v>4953</v>
      </c>
      <c r="J45" s="11" t="s">
        <v>308</v>
      </c>
      <c r="K45" s="11">
        <v>339999</v>
      </c>
      <c r="L45" s="11" t="s">
        <v>309</v>
      </c>
      <c r="M45" s="11" t="s">
        <v>275</v>
      </c>
      <c r="N45" s="11" t="s">
        <v>276</v>
      </c>
      <c r="O45" s="11" t="s">
        <v>1712</v>
      </c>
      <c r="P45" s="11" t="s">
        <v>495</v>
      </c>
      <c r="Q45" s="11">
        <v>250</v>
      </c>
      <c r="R45" s="11">
        <v>0.52152568799999999</v>
      </c>
      <c r="S45" s="11">
        <f t="shared" si="1"/>
        <v>2.0861027519999999E-3</v>
      </c>
      <c r="T45" s="11">
        <f t="shared" si="2"/>
        <v>2.4834556571428572E-2</v>
      </c>
      <c r="U45" s="11" t="s">
        <v>496</v>
      </c>
      <c r="V45" s="11">
        <v>32.09046455</v>
      </c>
      <c r="W45" s="11" t="s">
        <v>97</v>
      </c>
      <c r="X45" s="11">
        <v>57.613231480000003</v>
      </c>
      <c r="Y45" s="11" t="s">
        <v>98</v>
      </c>
      <c r="Z45" s="11">
        <v>19.319391759999998</v>
      </c>
      <c r="AA45" s="11" t="s">
        <v>99</v>
      </c>
      <c r="AB45" s="23">
        <f>($S45*'Conversion Factors'!$B$2)/($Z45*'Conversion Factors'!$B$3)</f>
        <v>0.1079797323805602</v>
      </c>
      <c r="AC45" s="23">
        <f>($S45*'Conversion Factors'!$B$2)/($V45*'Conversion Factors'!$B$3)</f>
        <v>6.5006935276666164E-2</v>
      </c>
      <c r="AD45" s="23">
        <f>($S45*'Conversion Factors'!$B$2)/($X45*'Conversion Factors'!$B$3)</f>
        <v>3.6208744040406318E-2</v>
      </c>
      <c r="AE45" s="23">
        <f>($T45*'Conversion Factors'!$B$2)/($Z45*'Conversion Factors'!$B$3)</f>
        <v>1.2854730045304787</v>
      </c>
      <c r="AF45" s="23">
        <f>($T45*'Conversion Factors'!$B$2)/($V45*'Conversion Factors'!$B$3)</f>
        <v>0.77389208662697817</v>
      </c>
      <c r="AG45" s="23">
        <f>($T45*'Conversion Factors'!$B$2)/($X45*'Conversion Factors'!$B$3)</f>
        <v>0.43105647667150382</v>
      </c>
      <c r="AH45" s="11" t="str">
        <f t="shared" si="0"/>
        <v>NO</v>
      </c>
    </row>
    <row r="46" spans="1:34" s="24" customFormat="1" x14ac:dyDescent="0.25">
      <c r="A46" s="24">
        <v>2019</v>
      </c>
      <c r="B46" s="24" t="s">
        <v>500</v>
      </c>
      <c r="C46" s="24" t="s">
        <v>501</v>
      </c>
      <c r="D46" s="24" t="s">
        <v>502</v>
      </c>
      <c r="E46" s="24" t="s">
        <v>190</v>
      </c>
      <c r="F46" s="24">
        <v>39.248446999999999</v>
      </c>
      <c r="G46" s="24">
        <v>-94.293233000000001</v>
      </c>
      <c r="H46" s="25">
        <v>110000614746</v>
      </c>
      <c r="I46" s="24">
        <v>4953</v>
      </c>
      <c r="J46" s="24" t="s">
        <v>308</v>
      </c>
      <c r="K46" s="24">
        <v>339999</v>
      </c>
      <c r="L46" s="24" t="s">
        <v>309</v>
      </c>
      <c r="M46" s="24" t="s">
        <v>275</v>
      </c>
      <c r="N46" s="24" t="s">
        <v>276</v>
      </c>
      <c r="O46" s="24" t="s">
        <v>1713</v>
      </c>
      <c r="P46" s="24" t="s">
        <v>503</v>
      </c>
      <c r="Q46" s="24">
        <v>250</v>
      </c>
      <c r="R46" s="24">
        <v>4.8311483000000002E-2</v>
      </c>
      <c r="S46" s="24">
        <f t="shared" si="1"/>
        <v>1.93245932E-4</v>
      </c>
      <c r="T46" s="24">
        <f t="shared" si="2"/>
        <v>2.3005468095238096E-3</v>
      </c>
      <c r="U46" s="24" t="s">
        <v>504</v>
      </c>
      <c r="V46" s="24">
        <v>2.2738386309999998</v>
      </c>
      <c r="W46" s="24" t="s">
        <v>97</v>
      </c>
      <c r="X46" s="24">
        <v>3.1299900979999999</v>
      </c>
      <c r="Y46" s="24" t="s">
        <v>98</v>
      </c>
      <c r="Z46" s="24">
        <v>1.247126736</v>
      </c>
      <c r="AA46" s="24" t="s">
        <v>99</v>
      </c>
      <c r="AB46" s="26">
        <f>($S46*'Conversion Factors'!$B$2)/($Z46*'Conversion Factors'!$B$3)</f>
        <v>0.15495292212226297</v>
      </c>
      <c r="AC46" s="26">
        <f>($S46*'Conversion Factors'!$B$2)/($V46*'Conversion Factors'!$B$3)</f>
        <v>8.4986651807834462E-2</v>
      </c>
      <c r="AD46" s="26">
        <f>($S46*'Conversion Factors'!$B$2)/($X46*'Conversion Factors'!$B$3)</f>
        <v>6.1740109696666524E-2</v>
      </c>
      <c r="AE46" s="26">
        <f>($T46*'Conversion Factors'!$B$2)/($Z46*'Conversion Factors'!$B$3)</f>
        <v>1.8446776443126545</v>
      </c>
      <c r="AF46" s="26">
        <f>($T46*'Conversion Factors'!$B$2)/($V46*'Conversion Factors'!$B$3)</f>
        <v>1.0117458548551723</v>
      </c>
      <c r="AG46" s="26">
        <f>($T46*'Conversion Factors'!$B$2)/($X46*'Conversion Factors'!$B$3)</f>
        <v>0.73500130591269686</v>
      </c>
      <c r="AH46" s="24" t="str">
        <f t="shared" si="0"/>
        <v>NO</v>
      </c>
    </row>
    <row r="47" spans="1:34" x14ac:dyDescent="0.25">
      <c r="A47" s="11">
        <v>2019</v>
      </c>
      <c r="B47" s="11" t="s">
        <v>509</v>
      </c>
      <c r="C47" s="11" t="s">
        <v>510</v>
      </c>
      <c r="D47" s="11" t="s">
        <v>511</v>
      </c>
      <c r="E47" s="11" t="s">
        <v>137</v>
      </c>
      <c r="F47" s="11">
        <v>36.946111000000002</v>
      </c>
      <c r="G47" s="11">
        <v>-85.020832999999996</v>
      </c>
      <c r="H47" s="12">
        <v>110000719045</v>
      </c>
      <c r="I47" s="11">
        <v>4952</v>
      </c>
      <c r="J47" s="11" t="s">
        <v>308</v>
      </c>
      <c r="K47" s="11">
        <v>339999</v>
      </c>
      <c r="L47" s="11" t="s">
        <v>309</v>
      </c>
      <c r="M47" s="11" t="s">
        <v>275</v>
      </c>
      <c r="N47" s="11" t="s">
        <v>276</v>
      </c>
      <c r="O47" s="11" t="s">
        <v>114</v>
      </c>
      <c r="P47" s="11" t="s">
        <v>310</v>
      </c>
      <c r="Q47" s="11">
        <v>365</v>
      </c>
      <c r="R47" s="11">
        <v>0.69628860000000004</v>
      </c>
      <c r="S47" s="11">
        <f t="shared" si="1"/>
        <v>1.9076400000000002E-3</v>
      </c>
      <c r="T47" s="11">
        <f t="shared" si="2"/>
        <v>3.3156600000000001E-2</v>
      </c>
      <c r="U47" s="11" t="s">
        <v>512</v>
      </c>
      <c r="V47" s="11">
        <v>20.34963325</v>
      </c>
      <c r="W47" s="11" t="s">
        <v>97</v>
      </c>
      <c r="X47" s="11">
        <v>35.877188680000003</v>
      </c>
      <c r="Y47" s="11" t="s">
        <v>98</v>
      </c>
      <c r="Z47" s="11">
        <v>12.056209559999999</v>
      </c>
      <c r="AA47" s="11" t="s">
        <v>99</v>
      </c>
      <c r="AB47" s="23">
        <f>($S47*'Conversion Factors'!$B$2)/($Z47*'Conversion Factors'!$B$3)</f>
        <v>0.15822883556446746</v>
      </c>
      <c r="AC47" s="23">
        <f>($S47*'Conversion Factors'!$B$2)/($V47*'Conversion Factors'!$B$3)</f>
        <v>9.3743212792299357E-2</v>
      </c>
      <c r="AD47" s="23">
        <f>($S47*'Conversion Factors'!$B$2)/($X47*'Conversion Factors'!$B$3)</f>
        <v>5.3171390239487415E-2</v>
      </c>
      <c r="AE47" s="23">
        <f>($T47*'Conversion Factors'!$B$2)/($Z47*'Conversion Factors'!$B$3)</f>
        <v>2.7501678562395528</v>
      </c>
      <c r="AF47" s="23">
        <f>($T47*'Conversion Factors'!$B$2)/($V47*'Conversion Factors'!$B$3)</f>
        <v>1.629346317580441</v>
      </c>
      <c r="AG47" s="23">
        <f>($T47*'Conversion Factors'!$B$2)/($X47*'Conversion Factors'!$B$3)</f>
        <v>0.92416940178156681</v>
      </c>
      <c r="AH47" s="11" t="str">
        <f t="shared" si="0"/>
        <v>NO</v>
      </c>
    </row>
    <row r="48" spans="1:34" x14ac:dyDescent="0.25">
      <c r="A48" s="11">
        <v>2019</v>
      </c>
      <c r="B48" s="11" t="s">
        <v>517</v>
      </c>
      <c r="C48" s="11" t="s">
        <v>518</v>
      </c>
      <c r="D48" s="11" t="s">
        <v>519</v>
      </c>
      <c r="E48" s="11" t="s">
        <v>256</v>
      </c>
      <c r="F48" s="11">
        <v>39.916111000000001</v>
      </c>
      <c r="G48" s="11">
        <v>-122.104444</v>
      </c>
      <c r="H48" s="12">
        <v>110000730451</v>
      </c>
      <c r="I48" s="11">
        <v>4952</v>
      </c>
      <c r="J48" s="11" t="s">
        <v>308</v>
      </c>
      <c r="K48" s="11">
        <v>339999</v>
      </c>
      <c r="L48" s="11" t="s">
        <v>309</v>
      </c>
      <c r="M48" s="11" t="s">
        <v>275</v>
      </c>
      <c r="N48" s="11" t="s">
        <v>276</v>
      </c>
      <c r="O48" s="11" t="s">
        <v>114</v>
      </c>
      <c r="P48" s="11" t="s">
        <v>310</v>
      </c>
      <c r="Q48" s="11">
        <v>365</v>
      </c>
      <c r="R48" s="11">
        <v>4.7259257999999998E-2</v>
      </c>
      <c r="S48" s="11">
        <f t="shared" si="1"/>
        <v>1.2947741917808219E-4</v>
      </c>
      <c r="T48" s="11">
        <f t="shared" si="2"/>
        <v>2.2504408571428569E-3</v>
      </c>
      <c r="U48" s="11" t="s">
        <v>520</v>
      </c>
      <c r="V48" s="11">
        <v>17518.00978</v>
      </c>
      <c r="W48" s="11" t="s">
        <v>97</v>
      </c>
      <c r="X48" s="11">
        <v>32623.077290000001</v>
      </c>
      <c r="Y48" s="11" t="s">
        <v>98</v>
      </c>
      <c r="Z48" s="11">
        <v>13165.83591</v>
      </c>
      <c r="AA48" s="11" t="s">
        <v>99</v>
      </c>
      <c r="AB48" s="23">
        <f>($S48*'Conversion Factors'!$B$2)/($Z48*'Conversion Factors'!$B$3)</f>
        <v>9.8343485414198952E-6</v>
      </c>
      <c r="AC48" s="23">
        <f>($S48*'Conversion Factors'!$B$2)/($V48*'Conversion Factors'!$B$3)</f>
        <v>7.39110325911019E-6</v>
      </c>
      <c r="AD48" s="23">
        <f>($S48*'Conversion Factors'!$B$2)/($X48*'Conversion Factors'!$B$3)</f>
        <v>3.968890427690311E-6</v>
      </c>
      <c r="AE48" s="23">
        <f>($T48*'Conversion Factors'!$B$2)/($Z48*'Conversion Factors'!$B$3)</f>
        <v>1.709303436961077E-4</v>
      </c>
      <c r="AF48" s="23">
        <f>($T48*'Conversion Factors'!$B$2)/($V48*'Conversion Factors'!$B$3)</f>
        <v>1.2846441378929616E-4</v>
      </c>
      <c r="AG48" s="23">
        <f>($T48*'Conversion Factors'!$B$2)/($X48*'Conversion Factors'!$B$3)</f>
        <v>6.8983095528903025E-5</v>
      </c>
      <c r="AH48" s="11" t="str">
        <f t="shared" si="0"/>
        <v>NO</v>
      </c>
    </row>
    <row r="49" spans="1:35" x14ac:dyDescent="0.25">
      <c r="A49" s="11">
        <v>2019</v>
      </c>
      <c r="B49" s="11" t="s">
        <v>525</v>
      </c>
      <c r="C49" s="11" t="s">
        <v>526</v>
      </c>
      <c r="D49" s="11" t="s">
        <v>527</v>
      </c>
      <c r="E49" s="11" t="s">
        <v>256</v>
      </c>
      <c r="F49" s="11">
        <v>38.368760000000002</v>
      </c>
      <c r="G49" s="11">
        <v>-122.76860000000001</v>
      </c>
      <c r="H49" s="12">
        <v>110000730460</v>
      </c>
      <c r="I49" s="11">
        <v>4952</v>
      </c>
      <c r="J49" s="11" t="s">
        <v>308</v>
      </c>
      <c r="K49" s="11">
        <v>339999</v>
      </c>
      <c r="L49" s="11" t="s">
        <v>309</v>
      </c>
      <c r="M49" s="11" t="s">
        <v>275</v>
      </c>
      <c r="N49" s="11" t="s">
        <v>276</v>
      </c>
      <c r="O49" s="11" t="s">
        <v>114</v>
      </c>
      <c r="P49" s="11" t="s">
        <v>310</v>
      </c>
      <c r="Q49" s="11">
        <v>365</v>
      </c>
      <c r="R49" s="11">
        <v>3.9515400000000001</v>
      </c>
      <c r="S49" s="11">
        <f t="shared" si="1"/>
        <v>1.0826136986301371E-2</v>
      </c>
      <c r="T49" s="11">
        <f t="shared" si="2"/>
        <v>0.18816857142857144</v>
      </c>
      <c r="U49" s="11" t="s">
        <v>528</v>
      </c>
      <c r="V49" s="11">
        <v>12.684596579999999</v>
      </c>
      <c r="W49" s="11" t="s">
        <v>97</v>
      </c>
      <c r="X49" s="11">
        <v>45.974085019999997</v>
      </c>
      <c r="Y49" s="11" t="s">
        <v>98</v>
      </c>
      <c r="Z49" s="11">
        <v>7.3910307230000001</v>
      </c>
      <c r="AA49" s="11" t="s">
        <v>99</v>
      </c>
      <c r="AB49" s="23">
        <f>($S49*'Conversion Factors'!$B$2)/($Z49*'Conversion Factors'!$B$3)</f>
        <v>1.4647668765077286</v>
      </c>
      <c r="AC49" s="23">
        <f>($S49*'Conversion Factors'!$B$2)/($V49*'Conversion Factors'!$B$3)</f>
        <v>0.85348689790979315</v>
      </c>
      <c r="AD49" s="23">
        <f>($S49*'Conversion Factors'!$B$2)/($X49*'Conversion Factors'!$B$3)</f>
        <v>0.23548346816672266</v>
      </c>
      <c r="AE49" s="23">
        <f>($T49*'Conversion Factors'!$B$2)/($Z49*'Conversion Factors'!$B$3)</f>
        <v>25.459043329777188</v>
      </c>
      <c r="AF49" s="23">
        <f>($T49*'Conversion Factors'!$B$2)/($V49*'Conversion Factors'!$B$3)</f>
        <v>14.834415130336881</v>
      </c>
      <c r="AG49" s="23">
        <f>($T49*'Conversion Factors'!$B$2)/($X49*'Conversion Factors'!$B$3)</f>
        <v>4.0929269467073226</v>
      </c>
      <c r="AH49" s="11" t="str">
        <f t="shared" si="0"/>
        <v>NO</v>
      </c>
    </row>
    <row r="50" spans="1:35" x14ac:dyDescent="0.25">
      <c r="A50" s="11">
        <v>2023</v>
      </c>
      <c r="B50" s="11" t="s">
        <v>535</v>
      </c>
      <c r="C50" s="11" t="s">
        <v>536</v>
      </c>
      <c r="D50" s="11" t="s">
        <v>537</v>
      </c>
      <c r="E50" s="11" t="s">
        <v>256</v>
      </c>
      <c r="F50" s="11">
        <v>32.664450000000002</v>
      </c>
      <c r="G50" s="11">
        <v>-115.55970499999999</v>
      </c>
      <c r="H50" s="12">
        <v>110000730825</v>
      </c>
      <c r="I50" s="11">
        <v>4952</v>
      </c>
      <c r="J50" s="11" t="s">
        <v>308</v>
      </c>
      <c r="K50" s="11">
        <v>339999</v>
      </c>
      <c r="L50" s="11" t="s">
        <v>309</v>
      </c>
      <c r="M50" s="11" t="s">
        <v>275</v>
      </c>
      <c r="N50" s="11" t="s">
        <v>276</v>
      </c>
      <c r="O50" s="11" t="s">
        <v>114</v>
      </c>
      <c r="P50" s="11" t="s">
        <v>310</v>
      </c>
      <c r="Q50" s="11">
        <v>365</v>
      </c>
      <c r="R50" s="11">
        <v>0.21565605299999999</v>
      </c>
      <c r="S50" s="11">
        <f t="shared" si="1"/>
        <v>5.9083850136986294E-4</v>
      </c>
      <c r="T50" s="11">
        <f t="shared" si="2"/>
        <v>1.0269335857142856E-2</v>
      </c>
      <c r="U50" s="11" t="s">
        <v>538</v>
      </c>
      <c r="V50" s="11">
        <v>7.9442127139999998</v>
      </c>
      <c r="W50" s="11" t="s">
        <v>109</v>
      </c>
      <c r="X50" s="11">
        <v>7.9442127139999998</v>
      </c>
      <c r="Y50" s="11" t="s">
        <v>109</v>
      </c>
      <c r="Z50" s="11">
        <v>7.9442127139999998</v>
      </c>
      <c r="AA50" s="11" t="s">
        <v>109</v>
      </c>
      <c r="AB50" s="23">
        <f>($S50*'Conversion Factors'!$B$2)/($Z50*'Conversion Factors'!$B$3)</f>
        <v>7.4373449281970344E-2</v>
      </c>
      <c r="AC50" s="23">
        <f>($S50*'Conversion Factors'!$B$2)/($V50*'Conversion Factors'!$B$3)</f>
        <v>7.4373449281970344E-2</v>
      </c>
      <c r="AD50" s="23">
        <f>($S50*'Conversion Factors'!$B$2)/($X50*'Conversion Factors'!$B$3)</f>
        <v>7.4373449281970344E-2</v>
      </c>
      <c r="AE50" s="23">
        <f>($T50*'Conversion Factors'!$B$2)/($Z50*'Conversion Factors'!$B$3)</f>
        <v>1.2926813803771036</v>
      </c>
      <c r="AF50" s="23">
        <f>($T50*'Conversion Factors'!$B$2)/($V50*'Conversion Factors'!$B$3)</f>
        <v>1.2926813803771036</v>
      </c>
      <c r="AG50" s="23">
        <f>($T50*'Conversion Factors'!$B$2)/($X50*'Conversion Factors'!$B$3)</f>
        <v>1.2926813803771036</v>
      </c>
      <c r="AH50" s="11" t="str">
        <f t="shared" si="0"/>
        <v>NO</v>
      </c>
    </row>
    <row r="51" spans="1:35" x14ac:dyDescent="0.25">
      <c r="A51" s="11">
        <v>2022</v>
      </c>
      <c r="B51" s="11" t="s">
        <v>546</v>
      </c>
      <c r="C51" s="11" t="s">
        <v>547</v>
      </c>
      <c r="D51" s="11" t="s">
        <v>548</v>
      </c>
      <c r="E51" s="11" t="s">
        <v>137</v>
      </c>
      <c r="F51" s="11">
        <v>38.217222</v>
      </c>
      <c r="G51" s="11">
        <v>-84.564166999999998</v>
      </c>
      <c r="H51" s="12">
        <v>110000732208</v>
      </c>
      <c r="I51" s="11">
        <v>4952</v>
      </c>
      <c r="J51" s="11" t="s">
        <v>308</v>
      </c>
      <c r="K51" s="11">
        <v>339999</v>
      </c>
      <c r="L51" s="11" t="s">
        <v>309</v>
      </c>
      <c r="M51" s="11" t="s">
        <v>275</v>
      </c>
      <c r="N51" s="11" t="s">
        <v>276</v>
      </c>
      <c r="O51" s="11" t="s">
        <v>114</v>
      </c>
      <c r="P51" s="11" t="s">
        <v>348</v>
      </c>
      <c r="Q51" s="11">
        <v>365</v>
      </c>
      <c r="R51" s="11">
        <v>8.7726837500000006</v>
      </c>
      <c r="S51" s="11">
        <f t="shared" si="1"/>
        <v>2.4034750000000001E-2</v>
      </c>
      <c r="T51" s="11">
        <f t="shared" si="2"/>
        <v>0.41774684523809524</v>
      </c>
      <c r="U51" s="11" t="s">
        <v>549</v>
      </c>
      <c r="V51" s="11">
        <v>152.51833740000001</v>
      </c>
      <c r="W51" s="11" t="s">
        <v>97</v>
      </c>
      <c r="X51" s="11">
        <v>295.705896</v>
      </c>
      <c r="Y51" s="11" t="s">
        <v>98</v>
      </c>
      <c r="Z51" s="11">
        <v>96.999167900000003</v>
      </c>
      <c r="AA51" s="11" t="s">
        <v>99</v>
      </c>
      <c r="AB51" s="23">
        <f>($S51*'Conversion Factors'!$B$2)/($Z51*'Conversion Factors'!$B$3)</f>
        <v>0.24778305340493542</v>
      </c>
      <c r="AC51" s="23">
        <f>($S51*'Conversion Factors'!$B$2)/($V51*'Conversion Factors'!$B$3)</f>
        <v>0.15758596906918551</v>
      </c>
      <c r="AD51" s="23">
        <f>($S51*'Conversion Factors'!$B$2)/($X51*'Conversion Factors'!$B$3)</f>
        <v>8.1279238341598711E-2</v>
      </c>
      <c r="AE51" s="23">
        <f>($T51*'Conversion Factors'!$B$2)/($Z51*'Conversion Factors'!$B$3)</f>
        <v>4.3067054520381634</v>
      </c>
      <c r="AF51" s="23">
        <f>($T51*'Conversion Factors'!$B$2)/($V51*'Conversion Factors'!$B$3)</f>
        <v>2.7389942242977479</v>
      </c>
      <c r="AG51" s="23">
        <f>($T51*'Conversion Factors'!$B$2)/($X51*'Conversion Factors'!$B$3)</f>
        <v>1.412710571175406</v>
      </c>
      <c r="AH51" s="11" t="str">
        <f t="shared" si="0"/>
        <v>NO</v>
      </c>
    </row>
    <row r="52" spans="1:35" x14ac:dyDescent="0.25">
      <c r="A52" s="11">
        <v>2020</v>
      </c>
      <c r="B52" s="11" t="s">
        <v>556</v>
      </c>
      <c r="C52" s="11" t="s">
        <v>557</v>
      </c>
      <c r="D52" s="11" t="s">
        <v>558</v>
      </c>
      <c r="E52" s="11" t="s">
        <v>137</v>
      </c>
      <c r="F52" s="11">
        <v>38.057777999999999</v>
      </c>
      <c r="G52" s="11">
        <v>-84.743888999999996</v>
      </c>
      <c r="H52" s="12">
        <v>110000732226</v>
      </c>
      <c r="I52" s="11">
        <v>4952</v>
      </c>
      <c r="J52" s="11" t="s">
        <v>308</v>
      </c>
      <c r="K52" s="11">
        <v>339999</v>
      </c>
      <c r="L52" s="11" t="s">
        <v>309</v>
      </c>
      <c r="M52" s="11" t="s">
        <v>275</v>
      </c>
      <c r="N52" s="11" t="s">
        <v>276</v>
      </c>
      <c r="O52" s="11" t="s">
        <v>114</v>
      </c>
      <c r="P52" s="11" t="s">
        <v>310</v>
      </c>
      <c r="Q52" s="11">
        <v>365</v>
      </c>
      <c r="R52" s="11">
        <v>5.636622</v>
      </c>
      <c r="S52" s="11">
        <f t="shared" si="1"/>
        <v>1.54428E-2</v>
      </c>
      <c r="T52" s="11">
        <f t="shared" si="2"/>
        <v>0.26841057142857144</v>
      </c>
      <c r="U52" s="11" t="s">
        <v>559</v>
      </c>
      <c r="V52" s="11">
        <v>8.0577014669999993</v>
      </c>
      <c r="W52" s="11" t="s">
        <v>109</v>
      </c>
      <c r="X52" s="11">
        <v>8.0577014669999993</v>
      </c>
      <c r="Y52" s="11" t="s">
        <v>109</v>
      </c>
      <c r="Z52" s="11">
        <v>8.0577014669999993</v>
      </c>
      <c r="AA52" s="11" t="s">
        <v>109</v>
      </c>
      <c r="AB52" s="23">
        <f>($S52*'Conversion Factors'!$B$2)/($Z52*'Conversion Factors'!$B$3)</f>
        <v>1.9165266997350774</v>
      </c>
      <c r="AC52" s="23">
        <f>($S52*'Conversion Factors'!$B$2)/($V52*'Conversion Factors'!$B$3)</f>
        <v>1.9165266997350774</v>
      </c>
      <c r="AD52" s="23">
        <f>($S52*'Conversion Factors'!$B$2)/($X52*'Conversion Factors'!$B$3)</f>
        <v>1.9165266997350774</v>
      </c>
      <c r="AE52" s="23">
        <f>($T52*'Conversion Factors'!$B$2)/($Z52*'Conversion Factors'!$B$3)</f>
        <v>33.311059304919205</v>
      </c>
      <c r="AF52" s="23">
        <f>($T52*'Conversion Factors'!$B$2)/($V52*'Conversion Factors'!$B$3)</f>
        <v>33.311059304919205</v>
      </c>
      <c r="AG52" s="23">
        <f>($T52*'Conversion Factors'!$B$2)/($X52*'Conversion Factors'!$B$3)</f>
        <v>33.311059304919205</v>
      </c>
      <c r="AH52" s="11" t="str">
        <f t="shared" si="0"/>
        <v>NO</v>
      </c>
    </row>
    <row r="53" spans="1:35" x14ac:dyDescent="0.25">
      <c r="A53" s="11">
        <v>2019</v>
      </c>
      <c r="B53" s="11" t="s">
        <v>564</v>
      </c>
      <c r="C53" s="11" t="s">
        <v>565</v>
      </c>
      <c r="D53" s="11" t="s">
        <v>566</v>
      </c>
      <c r="E53" s="11" t="s">
        <v>137</v>
      </c>
      <c r="F53" s="11">
        <v>38.474601999999997</v>
      </c>
      <c r="G53" s="11">
        <v>-82.623778999999999</v>
      </c>
      <c r="H53" s="12">
        <v>110000732244</v>
      </c>
      <c r="I53" s="11">
        <v>4952</v>
      </c>
      <c r="J53" s="11" t="s">
        <v>308</v>
      </c>
      <c r="K53" s="11">
        <v>339999</v>
      </c>
      <c r="L53" s="11" t="s">
        <v>309</v>
      </c>
      <c r="M53" s="11" t="s">
        <v>275</v>
      </c>
      <c r="N53" s="11" t="s">
        <v>276</v>
      </c>
      <c r="O53" s="11" t="s">
        <v>114</v>
      </c>
      <c r="P53" s="11" t="s">
        <v>310</v>
      </c>
      <c r="Q53" s="11">
        <v>365</v>
      </c>
      <c r="R53" s="11">
        <v>24.038535</v>
      </c>
      <c r="S53" s="11">
        <f t="shared" si="1"/>
        <v>6.5859000000000001E-2</v>
      </c>
      <c r="T53" s="11">
        <f t="shared" si="2"/>
        <v>1.1446921428571428</v>
      </c>
      <c r="U53" s="11" t="s">
        <v>567</v>
      </c>
      <c r="V53" s="11">
        <v>23.946126889999999</v>
      </c>
      <c r="W53" s="11" t="s">
        <v>109</v>
      </c>
      <c r="X53" s="11">
        <v>23.946126889999999</v>
      </c>
      <c r="Y53" s="11" t="s">
        <v>109</v>
      </c>
      <c r="Z53" s="11">
        <v>23.946126889999999</v>
      </c>
      <c r="AA53" s="11" t="s">
        <v>109</v>
      </c>
      <c r="AB53" s="23">
        <f>($S53*'Conversion Factors'!$B$2)/($Z53*'Conversion Factors'!$B$3)</f>
        <v>2.7502986308613857</v>
      </c>
      <c r="AC53" s="23">
        <f>($S53*'Conversion Factors'!$B$2)/($V53*'Conversion Factors'!$B$3)</f>
        <v>2.7502986308613857</v>
      </c>
      <c r="AD53" s="23">
        <f>($S53*'Conversion Factors'!$B$2)/($X53*'Conversion Factors'!$B$3)</f>
        <v>2.7502986308613857</v>
      </c>
      <c r="AE53" s="23">
        <f>($T53*'Conversion Factors'!$B$2)/($Z53*'Conversion Factors'!$B$3)</f>
        <v>47.802809536400275</v>
      </c>
      <c r="AF53" s="23">
        <f>($T53*'Conversion Factors'!$B$2)/($V53*'Conversion Factors'!$B$3)</f>
        <v>47.802809536400275</v>
      </c>
      <c r="AG53" s="23">
        <f>($T53*'Conversion Factors'!$B$2)/($X53*'Conversion Factors'!$B$3)</f>
        <v>47.802809536400275</v>
      </c>
      <c r="AH53" s="11" t="str">
        <f t="shared" si="0"/>
        <v>NO</v>
      </c>
    </row>
    <row r="54" spans="1:35" x14ac:dyDescent="0.25">
      <c r="A54" s="11">
        <v>2019</v>
      </c>
      <c r="B54" s="11" t="s">
        <v>572</v>
      </c>
      <c r="C54" s="11" t="s">
        <v>573</v>
      </c>
      <c r="D54" s="11" t="s">
        <v>380</v>
      </c>
      <c r="E54" s="11" t="s">
        <v>137</v>
      </c>
      <c r="F54" s="11">
        <v>37.845027999999999</v>
      </c>
      <c r="G54" s="11">
        <v>-85.940962999999996</v>
      </c>
      <c r="H54" s="12">
        <v>110000732253</v>
      </c>
      <c r="I54" s="11">
        <v>4952</v>
      </c>
      <c r="J54" s="11" t="s">
        <v>308</v>
      </c>
      <c r="K54" s="11">
        <v>339999</v>
      </c>
      <c r="L54" s="11" t="s">
        <v>309</v>
      </c>
      <c r="M54" s="11" t="s">
        <v>275</v>
      </c>
      <c r="N54" s="11" t="s">
        <v>276</v>
      </c>
      <c r="O54" s="11" t="s">
        <v>114</v>
      </c>
      <c r="P54" s="11" t="s">
        <v>310</v>
      </c>
      <c r="Q54" s="11">
        <v>365</v>
      </c>
      <c r="R54" s="11">
        <v>13.52167594</v>
      </c>
      <c r="S54" s="11">
        <f t="shared" si="1"/>
        <v>3.7045687506849313E-2</v>
      </c>
      <c r="T54" s="11">
        <f t="shared" si="2"/>
        <v>0.64388933047619046</v>
      </c>
      <c r="U54" s="11" t="s">
        <v>574</v>
      </c>
      <c r="V54" s="11">
        <v>9.949180685</v>
      </c>
      <c r="W54" s="11" t="s">
        <v>109</v>
      </c>
      <c r="X54" s="11">
        <v>9.949180685</v>
      </c>
      <c r="Y54" s="11" t="s">
        <v>109</v>
      </c>
      <c r="Z54" s="11">
        <v>9.949180685</v>
      </c>
      <c r="AA54" s="11" t="s">
        <v>109</v>
      </c>
      <c r="AB54" s="23">
        <f>($S54*'Conversion Factors'!$B$2)/($Z54*'Conversion Factors'!$B$3)</f>
        <v>3.7234912783021099</v>
      </c>
      <c r="AC54" s="23">
        <f>($S54*'Conversion Factors'!$B$2)/($V54*'Conversion Factors'!$B$3)</f>
        <v>3.7234912783021099</v>
      </c>
      <c r="AD54" s="23">
        <f>($S54*'Conversion Factors'!$B$2)/($X54*'Conversion Factors'!$B$3)</f>
        <v>3.7234912783021099</v>
      </c>
      <c r="AE54" s="23">
        <f>($T54*'Conversion Factors'!$B$2)/($Z54*'Conversion Factors'!$B$3)</f>
        <v>64.717824599060478</v>
      </c>
      <c r="AF54" s="23">
        <f>($T54*'Conversion Factors'!$B$2)/($V54*'Conversion Factors'!$B$3)</f>
        <v>64.717824599060478</v>
      </c>
      <c r="AG54" s="23">
        <f>($T54*'Conversion Factors'!$B$2)/($X54*'Conversion Factors'!$B$3)</f>
        <v>64.717824599060478</v>
      </c>
      <c r="AH54" s="11" t="str">
        <f t="shared" si="0"/>
        <v>NO</v>
      </c>
    </row>
    <row r="55" spans="1:35" x14ac:dyDescent="0.25">
      <c r="A55" s="11">
        <v>2021</v>
      </c>
      <c r="B55" s="11" t="s">
        <v>579</v>
      </c>
      <c r="C55" s="11" t="s">
        <v>144</v>
      </c>
      <c r="D55" s="11" t="s">
        <v>145</v>
      </c>
      <c r="E55" s="11" t="s">
        <v>137</v>
      </c>
      <c r="F55" s="11">
        <v>38.322221999999996</v>
      </c>
      <c r="G55" s="11">
        <v>-85.555000000000007</v>
      </c>
      <c r="H55" s="12">
        <v>110000732271</v>
      </c>
      <c r="I55" s="11">
        <v>4952</v>
      </c>
      <c r="J55" s="11" t="s">
        <v>308</v>
      </c>
      <c r="K55" s="11">
        <v>339999</v>
      </c>
      <c r="L55" s="11" t="s">
        <v>309</v>
      </c>
      <c r="M55" s="11" t="s">
        <v>275</v>
      </c>
      <c r="N55" s="11" t="s">
        <v>276</v>
      </c>
      <c r="O55" s="11" t="s">
        <v>114</v>
      </c>
      <c r="P55" s="11" t="s">
        <v>310</v>
      </c>
      <c r="Q55" s="11">
        <v>365</v>
      </c>
      <c r="R55" s="11">
        <v>14.702879810000001</v>
      </c>
      <c r="S55" s="11">
        <f t="shared" si="1"/>
        <v>4.0281862493150689E-2</v>
      </c>
      <c r="T55" s="11">
        <f t="shared" si="2"/>
        <v>0.7001371338095238</v>
      </c>
      <c r="U55" s="11" t="s">
        <v>580</v>
      </c>
      <c r="V55" s="11">
        <v>16.75850587</v>
      </c>
      <c r="W55" s="11" t="s">
        <v>109</v>
      </c>
      <c r="X55" s="11">
        <v>16.75850587</v>
      </c>
      <c r="Y55" s="11" t="s">
        <v>109</v>
      </c>
      <c r="Z55" s="11">
        <v>16.75850587</v>
      </c>
      <c r="AA55" s="11" t="s">
        <v>109</v>
      </c>
      <c r="AB55" s="23">
        <f>($S55*'Conversion Factors'!$B$2)/($Z55*'Conversion Factors'!$B$3)</f>
        <v>2.4036666995033662</v>
      </c>
      <c r="AC55" s="23">
        <f>($S55*'Conversion Factors'!$B$2)/($V55*'Conversion Factors'!$B$3)</f>
        <v>2.4036666995033662</v>
      </c>
      <c r="AD55" s="23">
        <f>($S55*'Conversion Factors'!$B$2)/($X55*'Conversion Factors'!$B$3)</f>
        <v>2.4036666995033662</v>
      </c>
      <c r="AE55" s="23">
        <f>($T55*'Conversion Factors'!$B$2)/($Z55*'Conversion Factors'!$B$3)</f>
        <v>41.778016443748982</v>
      </c>
      <c r="AF55" s="23">
        <f>($T55*'Conversion Factors'!$B$2)/($V55*'Conversion Factors'!$B$3)</f>
        <v>41.778016443748982</v>
      </c>
      <c r="AG55" s="23">
        <f>($T55*'Conversion Factors'!$B$2)/($X55*'Conversion Factors'!$B$3)</f>
        <v>41.778016443748982</v>
      </c>
      <c r="AH55" s="11" t="str">
        <f t="shared" si="0"/>
        <v>NO</v>
      </c>
    </row>
    <row r="56" spans="1:35" x14ac:dyDescent="0.25">
      <c r="A56" s="11">
        <v>2023</v>
      </c>
      <c r="B56" s="11" t="s">
        <v>587</v>
      </c>
      <c r="C56" s="11" t="s">
        <v>588</v>
      </c>
      <c r="D56" s="11" t="s">
        <v>589</v>
      </c>
      <c r="E56" s="11" t="s">
        <v>137</v>
      </c>
      <c r="F56" s="11">
        <v>38.213957000000001</v>
      </c>
      <c r="G56" s="11">
        <v>-84.873705000000001</v>
      </c>
      <c r="H56" s="12">
        <v>110000732299</v>
      </c>
      <c r="I56" s="11">
        <v>4952</v>
      </c>
      <c r="J56" s="11" t="s">
        <v>308</v>
      </c>
      <c r="K56" s="11">
        <v>339999</v>
      </c>
      <c r="L56" s="11" t="s">
        <v>309</v>
      </c>
      <c r="M56" s="11" t="s">
        <v>275</v>
      </c>
      <c r="N56" s="11" t="s">
        <v>276</v>
      </c>
      <c r="O56" s="11" t="s">
        <v>114</v>
      </c>
      <c r="P56" s="11" t="s">
        <v>348</v>
      </c>
      <c r="Q56" s="11">
        <v>365</v>
      </c>
      <c r="R56" s="11">
        <v>13.4007925</v>
      </c>
      <c r="S56" s="11">
        <f t="shared" si="1"/>
        <v>3.6714499999999997E-2</v>
      </c>
      <c r="T56" s="11">
        <f t="shared" si="2"/>
        <v>0.63813297619047615</v>
      </c>
      <c r="U56" s="11" t="s">
        <v>590</v>
      </c>
      <c r="V56" s="11">
        <v>4951.8092909999996</v>
      </c>
      <c r="W56" s="11" t="s">
        <v>97</v>
      </c>
      <c r="X56" s="11">
        <v>11003.00452</v>
      </c>
      <c r="Y56" s="11" t="s">
        <v>98</v>
      </c>
      <c r="Z56" s="11">
        <v>3559.693534</v>
      </c>
      <c r="AA56" s="11" t="s">
        <v>99</v>
      </c>
      <c r="AB56" s="23">
        <f>($S56*'Conversion Factors'!$B$2)/($Z56*'Conversion Factors'!$B$3)</f>
        <v>1.0313949683961755E-2</v>
      </c>
      <c r="AC56" s="23">
        <f>($S56*'Conversion Factors'!$B$2)/($V56*'Conversion Factors'!$B$3)</f>
        <v>7.414360659391557E-3</v>
      </c>
      <c r="AD56" s="23">
        <f>($S56*'Conversion Factors'!$B$2)/($X56*'Conversion Factors'!$B$3)</f>
        <v>3.3367704187764889E-3</v>
      </c>
      <c r="AE56" s="23">
        <f>($T56*'Conversion Factors'!$B$2)/($Z56*'Conversion Factors'!$B$3)</f>
        <v>0.1792662683164781</v>
      </c>
      <c r="AF56" s="23">
        <f>($T56*'Conversion Factors'!$B$2)/($V56*'Conversion Factors'!$B$3)</f>
        <v>0.12886864955609134</v>
      </c>
      <c r="AG56" s="23">
        <f>($T56*'Conversion Factors'!$B$2)/($X56*'Conversion Factors'!$B$3)</f>
        <v>5.7996247754924686E-2</v>
      </c>
      <c r="AH56" s="11" t="str">
        <f t="shared" si="0"/>
        <v>NO</v>
      </c>
    </row>
    <row r="57" spans="1:35" x14ac:dyDescent="0.25">
      <c r="A57" s="11">
        <v>2019</v>
      </c>
      <c r="B57" s="11" t="s">
        <v>597</v>
      </c>
      <c r="C57" s="11" t="s">
        <v>598</v>
      </c>
      <c r="D57" s="11" t="s">
        <v>599</v>
      </c>
      <c r="E57" s="11" t="s">
        <v>137</v>
      </c>
      <c r="F57" s="11">
        <v>37.776316000000001</v>
      </c>
      <c r="G57" s="11">
        <v>-84.867384999999999</v>
      </c>
      <c r="H57" s="12">
        <v>110000732324</v>
      </c>
      <c r="I57" s="11">
        <v>4952</v>
      </c>
      <c r="J57" s="11" t="s">
        <v>308</v>
      </c>
      <c r="K57" s="11">
        <v>339999</v>
      </c>
      <c r="L57" s="11" t="s">
        <v>309</v>
      </c>
      <c r="M57" s="11" t="s">
        <v>275</v>
      </c>
      <c r="N57" s="11" t="s">
        <v>276</v>
      </c>
      <c r="O57" s="11" t="s">
        <v>114</v>
      </c>
      <c r="P57" s="11" t="s">
        <v>310</v>
      </c>
      <c r="Q57" s="11">
        <v>365</v>
      </c>
      <c r="R57" s="11">
        <v>1.8070347</v>
      </c>
      <c r="S57" s="11">
        <f t="shared" si="1"/>
        <v>4.9507800000000001E-3</v>
      </c>
      <c r="T57" s="11">
        <f t="shared" si="2"/>
        <v>8.6049271428571425E-2</v>
      </c>
      <c r="U57" s="11" t="s">
        <v>600</v>
      </c>
      <c r="V57" s="11">
        <v>7.30110978</v>
      </c>
      <c r="W57" s="11" t="s">
        <v>109</v>
      </c>
      <c r="X57" s="11">
        <v>10.26542957</v>
      </c>
      <c r="Y57" s="11" t="s">
        <v>98</v>
      </c>
      <c r="Z57" s="11">
        <v>7.30110978</v>
      </c>
      <c r="AA57" s="11" t="s">
        <v>109</v>
      </c>
      <c r="AB57" s="23">
        <f>($S57*'Conversion Factors'!$B$2)/($Z57*'Conversion Factors'!$B$3)</f>
        <v>0.67808595531075544</v>
      </c>
      <c r="AC57" s="23">
        <f>($S57*'Conversion Factors'!$B$2)/($V57*'Conversion Factors'!$B$3)</f>
        <v>0.67808595531075544</v>
      </c>
      <c r="AD57" s="23">
        <f>($S57*'Conversion Factors'!$B$2)/($X57*'Conversion Factors'!$B$3)</f>
        <v>0.48227694381814357</v>
      </c>
      <c r="AE57" s="23">
        <f>($T57*'Conversion Factors'!$B$2)/($Z57*'Conversion Factors'!$B$3)</f>
        <v>11.785779699448844</v>
      </c>
      <c r="AF57" s="23">
        <f>($T57*'Conversion Factors'!$B$2)/($V57*'Conversion Factors'!$B$3)</f>
        <v>11.785779699448844</v>
      </c>
      <c r="AG57" s="23">
        <f>($T57*'Conversion Factors'!$B$2)/($X57*'Conversion Factors'!$B$3)</f>
        <v>8.3824325949344001</v>
      </c>
      <c r="AH57" s="11" t="str">
        <f t="shared" si="0"/>
        <v>NO</v>
      </c>
    </row>
    <row r="58" spans="1:35" x14ac:dyDescent="0.25">
      <c r="A58" s="11">
        <v>2021</v>
      </c>
      <c r="B58" s="11" t="s">
        <v>607</v>
      </c>
      <c r="C58" s="11" t="s">
        <v>608</v>
      </c>
      <c r="D58" s="11" t="s">
        <v>609</v>
      </c>
      <c r="E58" s="11" t="s">
        <v>137</v>
      </c>
      <c r="F58" s="11">
        <v>37.621431000000001</v>
      </c>
      <c r="G58" s="11">
        <v>-84.733756</v>
      </c>
      <c r="H58" s="12">
        <v>110000732351</v>
      </c>
      <c r="I58" s="11">
        <v>4952</v>
      </c>
      <c r="J58" s="11" t="s">
        <v>308</v>
      </c>
      <c r="K58" s="11">
        <v>339999</v>
      </c>
      <c r="L58" s="11" t="s">
        <v>309</v>
      </c>
      <c r="M58" s="11" t="s">
        <v>275</v>
      </c>
      <c r="N58" s="11" t="s">
        <v>276</v>
      </c>
      <c r="O58" s="11" t="s">
        <v>114</v>
      </c>
      <c r="P58" s="11" t="s">
        <v>348</v>
      </c>
      <c r="Q58" s="11">
        <v>365</v>
      </c>
      <c r="R58" s="11">
        <v>25.31644563</v>
      </c>
      <c r="S58" s="11">
        <f t="shared" si="1"/>
        <v>6.9360125013698634E-2</v>
      </c>
      <c r="T58" s="11">
        <f t="shared" si="2"/>
        <v>1.2055450300000001</v>
      </c>
      <c r="U58" s="11" t="s">
        <v>610</v>
      </c>
      <c r="V58" s="11">
        <v>19.482235939999999</v>
      </c>
      <c r="W58" s="11" t="s">
        <v>109</v>
      </c>
      <c r="X58" s="11">
        <v>22.693241560000001</v>
      </c>
      <c r="Y58" s="11" t="s">
        <v>98</v>
      </c>
      <c r="Z58" s="11">
        <v>19.482235939999999</v>
      </c>
      <c r="AA58" s="11" t="s">
        <v>109</v>
      </c>
      <c r="AB58" s="23">
        <f>($S58*'Conversion Factors'!$B$2)/($Z58*'Conversion Factors'!$B$3)</f>
        <v>3.5601727249022654</v>
      </c>
      <c r="AC58" s="23">
        <f>($S58*'Conversion Factors'!$B$2)/($V58*'Conversion Factors'!$B$3)</f>
        <v>3.5601727249022654</v>
      </c>
      <c r="AD58" s="23">
        <f>($S58*'Conversion Factors'!$B$2)/($X58*'Conversion Factors'!$B$3)</f>
        <v>3.0564220995186302</v>
      </c>
      <c r="AE58" s="23">
        <f>($T58*'Conversion Factors'!$B$2)/($Z58*'Conversion Factors'!$B$3)</f>
        <v>61.879192599491759</v>
      </c>
      <c r="AF58" s="23">
        <f>($T58*'Conversion Factors'!$B$2)/($V58*'Conversion Factors'!$B$3)</f>
        <v>61.879192599491759</v>
      </c>
      <c r="AG58" s="23">
        <f>($T58*'Conversion Factors'!$B$2)/($X58*'Conversion Factors'!$B$3)</f>
        <v>53.123526967823814</v>
      </c>
      <c r="AH58" s="11" t="str">
        <f t="shared" si="0"/>
        <v>NO</v>
      </c>
    </row>
    <row r="59" spans="1:35" x14ac:dyDescent="0.25">
      <c r="A59" s="11">
        <v>2019</v>
      </c>
      <c r="B59" s="11" t="s">
        <v>616</v>
      </c>
      <c r="C59" s="11" t="s">
        <v>144</v>
      </c>
      <c r="D59" s="11" t="s">
        <v>145</v>
      </c>
      <c r="E59" s="11" t="s">
        <v>137</v>
      </c>
      <c r="F59" s="11">
        <v>38.08614</v>
      </c>
      <c r="G59" s="11">
        <v>-85.898780000000002</v>
      </c>
      <c r="H59" s="12">
        <v>110000732379</v>
      </c>
      <c r="I59" s="11">
        <v>4952</v>
      </c>
      <c r="J59" s="11" t="s">
        <v>308</v>
      </c>
      <c r="K59" s="11">
        <v>339999</v>
      </c>
      <c r="L59" s="11" t="s">
        <v>309</v>
      </c>
      <c r="M59" s="11" t="s">
        <v>275</v>
      </c>
      <c r="N59" s="11" t="s">
        <v>276</v>
      </c>
      <c r="O59" s="11" t="s">
        <v>114</v>
      </c>
      <c r="P59" s="11" t="s">
        <v>310</v>
      </c>
      <c r="Q59" s="11">
        <v>365</v>
      </c>
      <c r="R59" s="11">
        <v>212.68922760000001</v>
      </c>
      <c r="S59" s="11">
        <f t="shared" si="1"/>
        <v>0.5827102126027397</v>
      </c>
      <c r="T59" s="11">
        <f t="shared" si="2"/>
        <v>10.128058457142858</v>
      </c>
      <c r="U59" s="11" t="s">
        <v>617</v>
      </c>
      <c r="V59" s="11">
        <v>106675.81909999999</v>
      </c>
      <c r="W59" s="11" t="s">
        <v>97</v>
      </c>
      <c r="X59" s="11">
        <v>241564.2972</v>
      </c>
      <c r="Y59" s="11" t="s">
        <v>98</v>
      </c>
      <c r="Z59" s="11">
        <v>85437.182610000003</v>
      </c>
      <c r="AA59" s="11" t="s">
        <v>99</v>
      </c>
      <c r="AB59" s="23">
        <f>($S59*'Conversion Factors'!$B$2)/($Z59*'Conversion Factors'!$B$3)</f>
        <v>6.8203350672583667E-3</v>
      </c>
      <c r="AC59" s="23">
        <f>($S59*'Conversion Factors'!$B$2)/($V59*'Conversion Factors'!$B$3)</f>
        <v>5.4624395436466792E-3</v>
      </c>
      <c r="AD59" s="23">
        <f>($S59*'Conversion Factors'!$B$2)/($X59*'Conversion Factors'!$B$3)</f>
        <v>2.4122364908929087E-3</v>
      </c>
      <c r="AE59" s="23">
        <f>($T59*'Conversion Factors'!$B$2)/($Z59*'Conversion Factors'!$B$3)</f>
        <v>0.11854391902615735</v>
      </c>
      <c r="AF59" s="23">
        <f>($T59*'Conversion Factors'!$B$2)/($V59*'Conversion Factors'!$B$3)</f>
        <v>9.4942401591954204E-2</v>
      </c>
      <c r="AG59" s="23">
        <f>($T59*'Conversion Factors'!$B$2)/($X59*'Conversion Factors'!$B$3)</f>
        <v>4.1926967579805324E-2</v>
      </c>
      <c r="AH59" s="11" t="str">
        <f t="shared" si="0"/>
        <v>NO</v>
      </c>
    </row>
    <row r="60" spans="1:35" x14ac:dyDescent="0.25">
      <c r="A60" s="11">
        <v>2021</v>
      </c>
      <c r="B60" s="11" t="s">
        <v>621</v>
      </c>
      <c r="C60" s="11" t="s">
        <v>622</v>
      </c>
      <c r="D60" s="11" t="s">
        <v>623</v>
      </c>
      <c r="E60" s="11" t="s">
        <v>624</v>
      </c>
      <c r="F60" s="11">
        <v>39.463894000000003</v>
      </c>
      <c r="G60" s="11">
        <v>-118.75532800000001</v>
      </c>
      <c r="H60" s="12">
        <v>110000734616</v>
      </c>
      <c r="I60" s="11">
        <v>4952</v>
      </c>
      <c r="J60" s="11" t="s">
        <v>308</v>
      </c>
      <c r="K60" s="11">
        <v>339999</v>
      </c>
      <c r="L60" s="11" t="s">
        <v>309</v>
      </c>
      <c r="M60" s="11" t="s">
        <v>275</v>
      </c>
      <c r="N60" s="11" t="s">
        <v>276</v>
      </c>
      <c r="O60" s="11" t="s">
        <v>114</v>
      </c>
      <c r="P60" s="11" t="s">
        <v>625</v>
      </c>
      <c r="Q60" s="11">
        <v>365</v>
      </c>
      <c r="R60" s="11">
        <v>3.5919650000000001</v>
      </c>
      <c r="S60" s="11">
        <f t="shared" si="1"/>
        <v>9.8410000000000008E-3</v>
      </c>
      <c r="T60" s="11">
        <f t="shared" si="2"/>
        <v>0.17104595238095238</v>
      </c>
      <c r="U60" s="11" t="s">
        <v>626</v>
      </c>
      <c r="V60" s="11">
        <v>4.485958210268949</v>
      </c>
      <c r="W60" s="11" t="s">
        <v>344</v>
      </c>
      <c r="X60" s="11">
        <v>4.485958210268949</v>
      </c>
      <c r="Y60" s="11" t="s">
        <v>344</v>
      </c>
      <c r="Z60" s="11">
        <v>4.485958210268949</v>
      </c>
      <c r="AA60" s="11" t="s">
        <v>344</v>
      </c>
      <c r="AB60" s="23">
        <f>($S60*'Conversion Factors'!$B$2)/($Z60*'Conversion Factors'!$B$3)</f>
        <v>2.1937342121183061</v>
      </c>
      <c r="AC60" s="23">
        <f>($S60*'Conversion Factors'!$B$2)/($V60*'Conversion Factors'!$B$3)</f>
        <v>2.1937342121183061</v>
      </c>
      <c r="AD60" s="23">
        <f>($S60*'Conversion Factors'!$B$2)/($X60*'Conversion Factors'!$B$3)</f>
        <v>2.1937342121183061</v>
      </c>
      <c r="AE60" s="23">
        <f>($T60*'Conversion Factors'!$B$2)/($Z60*'Conversion Factors'!$B$3)</f>
        <v>38.129189877294372</v>
      </c>
      <c r="AF60" s="23">
        <f>($T60*'Conversion Factors'!$B$2)/($V60*'Conversion Factors'!$B$3)</f>
        <v>38.129189877294372</v>
      </c>
      <c r="AG60" s="23">
        <f>($T60*'Conversion Factors'!$B$2)/($X60*'Conversion Factors'!$B$3)</f>
        <v>38.129189877294372</v>
      </c>
      <c r="AH60" s="11" t="str">
        <f t="shared" si="0"/>
        <v>NO</v>
      </c>
    </row>
    <row r="61" spans="1:35" x14ac:dyDescent="0.25">
      <c r="A61" s="11">
        <v>2019</v>
      </c>
      <c r="B61" s="11" t="s">
        <v>633</v>
      </c>
      <c r="C61" s="11" t="s">
        <v>634</v>
      </c>
      <c r="D61" s="11" t="s">
        <v>635</v>
      </c>
      <c r="E61" s="11" t="s">
        <v>137</v>
      </c>
      <c r="F61" s="11">
        <v>36.856732000000001</v>
      </c>
      <c r="G61" s="11">
        <v>-86.889048000000003</v>
      </c>
      <c r="H61" s="12">
        <v>110000736730</v>
      </c>
      <c r="I61" s="11">
        <v>4952</v>
      </c>
      <c r="J61" s="11" t="s">
        <v>308</v>
      </c>
      <c r="K61" s="11">
        <v>339999</v>
      </c>
      <c r="L61" s="11" t="s">
        <v>309</v>
      </c>
      <c r="M61" s="11" t="s">
        <v>275</v>
      </c>
      <c r="N61" s="11" t="s">
        <v>276</v>
      </c>
      <c r="O61" s="11" t="s">
        <v>114</v>
      </c>
      <c r="P61" s="11" t="s">
        <v>310</v>
      </c>
      <c r="Q61" s="11">
        <v>365</v>
      </c>
      <c r="R61" s="11">
        <v>1.4202077</v>
      </c>
      <c r="S61" s="11">
        <f t="shared" si="1"/>
        <v>3.89098E-3</v>
      </c>
      <c r="T61" s="11">
        <f t="shared" si="2"/>
        <v>6.7628938095238095E-2</v>
      </c>
      <c r="U61" s="11" t="s">
        <v>636</v>
      </c>
      <c r="V61" s="11">
        <v>12.91687042</v>
      </c>
      <c r="W61" s="11" t="s">
        <v>97</v>
      </c>
      <c r="X61" s="11">
        <v>22.50925041</v>
      </c>
      <c r="Y61" s="11" t="s">
        <v>98</v>
      </c>
      <c r="Z61" s="11">
        <v>7.5311803780000002</v>
      </c>
      <c r="AA61" s="11" t="s">
        <v>99</v>
      </c>
      <c r="AB61" s="23">
        <f>($S61*'Conversion Factors'!$B$2)/($Z61*'Conversion Factors'!$B$3)</f>
        <v>0.516649423424552</v>
      </c>
      <c r="AC61" s="23">
        <f>($S61*'Conversion Factors'!$B$2)/($V61*'Conversion Factors'!$B$3)</f>
        <v>0.30123240951425445</v>
      </c>
      <c r="AD61" s="23">
        <f>($S61*'Conversion Factors'!$B$2)/($X61*'Conversion Factors'!$B$3)</f>
        <v>0.17286137606214494</v>
      </c>
      <c r="AE61" s="23">
        <f>($T61*'Conversion Factors'!$B$2)/($Z61*'Conversion Factors'!$B$3)</f>
        <v>8.9798590261886417</v>
      </c>
      <c r="AF61" s="23">
        <f>($T61*'Conversion Factors'!$B$2)/($V61*'Conversion Factors'!$B$3)</f>
        <v>5.2357061653668033</v>
      </c>
      <c r="AG61" s="23">
        <f>($T61*'Conversion Factors'!$B$2)/($X61*'Conversion Factors'!$B$3)</f>
        <v>3.0044953458420425</v>
      </c>
      <c r="AH61" s="11" t="str">
        <f t="shared" si="0"/>
        <v>NO</v>
      </c>
    </row>
    <row r="62" spans="1:35" x14ac:dyDescent="0.25">
      <c r="A62" s="11">
        <v>2020</v>
      </c>
      <c r="B62" s="11" t="s">
        <v>642</v>
      </c>
      <c r="C62" s="11" t="s">
        <v>643</v>
      </c>
      <c r="D62" s="11" t="s">
        <v>644</v>
      </c>
      <c r="E62" s="11" t="s">
        <v>137</v>
      </c>
      <c r="F62" s="11">
        <v>37.349167000000001</v>
      </c>
      <c r="G62" s="11">
        <v>-85.379444000000007</v>
      </c>
      <c r="H62" s="12">
        <v>110000736776</v>
      </c>
      <c r="I62" s="11">
        <v>4952</v>
      </c>
      <c r="J62" s="11" t="s">
        <v>308</v>
      </c>
      <c r="K62" s="11">
        <v>339999</v>
      </c>
      <c r="L62" s="11" t="s">
        <v>309</v>
      </c>
      <c r="M62" s="11" t="s">
        <v>275</v>
      </c>
      <c r="N62" s="11" t="s">
        <v>276</v>
      </c>
      <c r="O62" s="11" t="s">
        <v>114</v>
      </c>
      <c r="P62" s="11" t="s">
        <v>310</v>
      </c>
      <c r="Q62" s="11">
        <v>365</v>
      </c>
      <c r="R62" s="11">
        <v>2.0066650629999998</v>
      </c>
      <c r="S62" s="11">
        <f t="shared" si="1"/>
        <v>5.4977125013698624E-3</v>
      </c>
      <c r="T62" s="11">
        <f t="shared" si="2"/>
        <v>9.5555479190476175E-2</v>
      </c>
      <c r="U62" s="11" t="s">
        <v>645</v>
      </c>
      <c r="V62" s="11">
        <v>10.777648579999999</v>
      </c>
      <c r="W62" s="11" t="s">
        <v>109</v>
      </c>
      <c r="X62" s="11">
        <v>10.777648579999999</v>
      </c>
      <c r="Y62" s="11" t="s">
        <v>109</v>
      </c>
      <c r="Z62" s="11">
        <v>10.777648579999999</v>
      </c>
      <c r="AA62" s="11" t="s">
        <v>109</v>
      </c>
      <c r="AB62" s="23">
        <f>($S62*'Conversion Factors'!$B$2)/($Z62*'Conversion Factors'!$B$3)</f>
        <v>0.51010315103165693</v>
      </c>
      <c r="AC62" s="23">
        <f>($S62*'Conversion Factors'!$B$2)/($V62*'Conversion Factors'!$B$3)</f>
        <v>0.51010315103165693</v>
      </c>
      <c r="AD62" s="23">
        <f>($S62*'Conversion Factors'!$B$2)/($X62*'Conversion Factors'!$B$3)</f>
        <v>0.51010315103165693</v>
      </c>
      <c r="AE62" s="23">
        <f>($T62*'Conversion Factors'!$B$2)/($Z62*'Conversion Factors'!$B$3)</f>
        <v>8.8660785774549886</v>
      </c>
      <c r="AF62" s="23">
        <f>($T62*'Conversion Factors'!$B$2)/($V62*'Conversion Factors'!$B$3)</f>
        <v>8.8660785774549886</v>
      </c>
      <c r="AG62" s="23">
        <f>($T62*'Conversion Factors'!$B$2)/($X62*'Conversion Factors'!$B$3)</f>
        <v>8.8660785774549886</v>
      </c>
      <c r="AH62" s="11" t="str">
        <f t="shared" si="0"/>
        <v>NO</v>
      </c>
    </row>
    <row r="63" spans="1:35" s="24" customFormat="1" x14ac:dyDescent="0.25">
      <c r="A63" s="24">
        <v>2021</v>
      </c>
      <c r="B63" s="27" t="s">
        <v>651</v>
      </c>
      <c r="C63" s="24" t="s">
        <v>652</v>
      </c>
      <c r="D63" s="24" t="s">
        <v>653</v>
      </c>
      <c r="E63" s="24" t="s">
        <v>137</v>
      </c>
      <c r="F63" s="24">
        <v>37.047736999999998</v>
      </c>
      <c r="G63" s="24">
        <v>-88.35866</v>
      </c>
      <c r="H63" s="25">
        <v>110000741608</v>
      </c>
      <c r="I63" s="24">
        <v>2869</v>
      </c>
      <c r="J63" s="24" t="s">
        <v>68</v>
      </c>
      <c r="K63" s="24">
        <v>325180</v>
      </c>
      <c r="L63" s="24" t="s">
        <v>69</v>
      </c>
      <c r="M63" s="24" t="s">
        <v>70</v>
      </c>
      <c r="N63" s="24" t="s">
        <v>71</v>
      </c>
      <c r="O63" s="24" t="s">
        <v>72</v>
      </c>
      <c r="P63" s="24" t="s">
        <v>73</v>
      </c>
      <c r="Q63" s="24">
        <v>350</v>
      </c>
      <c r="R63" s="27">
        <v>8.2026450000000004</v>
      </c>
      <c r="S63" s="27">
        <f>R63/Q63</f>
        <v>2.3436128571428572E-2</v>
      </c>
      <c r="T63" s="27">
        <f t="shared" si="2"/>
        <v>0.3906021428571429</v>
      </c>
      <c r="U63" s="27" t="s">
        <v>654</v>
      </c>
      <c r="V63" s="27">
        <v>5.069164303</v>
      </c>
      <c r="W63" s="24" t="s">
        <v>109</v>
      </c>
      <c r="X63" s="24">
        <v>5.069164303</v>
      </c>
      <c r="Y63" s="24" t="s">
        <v>109</v>
      </c>
      <c r="Z63" s="24">
        <v>5.069164303</v>
      </c>
      <c r="AA63" s="24" t="s">
        <v>109</v>
      </c>
      <c r="AB63" s="28">
        <f>($S63*'Conversion Factors'!$B$2)/($Z63*'Conversion Factors'!$B$3)</f>
        <v>4.6232726284998797</v>
      </c>
      <c r="AC63" s="28">
        <f>($S63*'Conversion Factors'!$B$2)/($V63*'Conversion Factors'!$B$3)</f>
        <v>4.6232726284998797</v>
      </c>
      <c r="AD63" s="28">
        <f>($S63*'Conversion Factors'!$B$2)/($X63*'Conversion Factors'!$B$3)</f>
        <v>4.6232726284998797</v>
      </c>
      <c r="AE63" s="28">
        <f>($T63*'Conversion Factors'!$B$2)/($Z63*'Conversion Factors'!$B$3)</f>
        <v>77.054543808331346</v>
      </c>
      <c r="AF63" s="28">
        <f>($T63*'Conversion Factors'!$B$2)/($V63*'Conversion Factors'!$B$3)</f>
        <v>77.054543808331346</v>
      </c>
      <c r="AG63" s="28">
        <f>($T63*'Conversion Factors'!$B$2)/($X63*'Conversion Factors'!$B$3)</f>
        <v>77.054543808331346</v>
      </c>
      <c r="AH63" s="27" t="str">
        <f t="shared" si="0"/>
        <v>NO</v>
      </c>
    </row>
    <row r="64" spans="1:35" s="24" customFormat="1" x14ac:dyDescent="0.25">
      <c r="A64" s="24">
        <v>2020</v>
      </c>
      <c r="B64" s="27" t="s">
        <v>658</v>
      </c>
      <c r="C64" s="24" t="s">
        <v>659</v>
      </c>
      <c r="D64" s="24" t="s">
        <v>660</v>
      </c>
      <c r="E64" s="24" t="s">
        <v>162</v>
      </c>
      <c r="F64" s="24">
        <v>39.795811999999998</v>
      </c>
      <c r="G64" s="24">
        <v>-88.347945999999993</v>
      </c>
      <c r="H64" s="25">
        <v>110000746211</v>
      </c>
      <c r="I64" s="24">
        <v>2869</v>
      </c>
      <c r="J64" s="24" t="s">
        <v>68</v>
      </c>
      <c r="K64" s="24">
        <v>325180</v>
      </c>
      <c r="L64" s="24" t="s">
        <v>69</v>
      </c>
      <c r="M64" s="24" t="s">
        <v>70</v>
      </c>
      <c r="N64" s="24" t="s">
        <v>71</v>
      </c>
      <c r="O64" s="24" t="s">
        <v>72</v>
      </c>
      <c r="P64" s="24" t="s">
        <v>73</v>
      </c>
      <c r="Q64" s="24">
        <v>350</v>
      </c>
      <c r="R64" s="27">
        <v>7.036301538</v>
      </c>
      <c r="S64" s="27">
        <f t="shared" si="1"/>
        <v>2.010371868E-2</v>
      </c>
      <c r="T64" s="24">
        <f t="shared" si="2"/>
        <v>0.33506197799999998</v>
      </c>
      <c r="U64" s="27" t="s">
        <v>661</v>
      </c>
      <c r="V64" s="27">
        <v>5.6744376999999999E-2</v>
      </c>
      <c r="W64" s="24" t="s">
        <v>109</v>
      </c>
      <c r="X64" s="27">
        <v>0.10308218099999999</v>
      </c>
      <c r="Y64" s="24" t="s">
        <v>98</v>
      </c>
      <c r="Z64" s="24">
        <v>5.6744376999999999E-2</v>
      </c>
      <c r="AA64" s="24" t="s">
        <v>109</v>
      </c>
      <c r="AB64" s="28">
        <f>($S64*'Conversion Factors'!$B$2)/($Z64*'Conversion Factors'!$B$3)</f>
        <v>354.28565336086075</v>
      </c>
      <c r="AC64" s="28">
        <f>($S64*'Conversion Factors'!$B$2)/($V64*'Conversion Factors'!$B$3)</f>
        <v>354.28565336086075</v>
      </c>
      <c r="AD64" s="28">
        <f>($S64*'Conversion Factors'!$B$2)/($X64*'Conversion Factors'!$B$3)</f>
        <v>195.02612852166953</v>
      </c>
      <c r="AE64" s="28">
        <f>($T64*'Conversion Factors'!$B$2)/($Z64*'Conversion Factors'!$B$3)</f>
        <v>5904.760889347679</v>
      </c>
      <c r="AF64" s="28">
        <f>($T64*'Conversion Factors'!$B$2)/($V64*'Conversion Factors'!$B$3)</f>
        <v>5904.760889347679</v>
      </c>
      <c r="AG64" s="28">
        <f>($T64*'Conversion Factors'!$B$2)/($X64*'Conversion Factors'!$B$3)</f>
        <v>3250.4354753611588</v>
      </c>
      <c r="AH64" s="27" t="str">
        <f t="shared" si="0"/>
        <v>YES</v>
      </c>
      <c r="AI64" s="24" t="s">
        <v>1691</v>
      </c>
    </row>
    <row r="65" spans="1:34" x14ac:dyDescent="0.25">
      <c r="A65" s="11">
        <v>2022</v>
      </c>
      <c r="B65" s="11" t="s">
        <v>667</v>
      </c>
      <c r="C65" s="11" t="s">
        <v>668</v>
      </c>
      <c r="D65" s="11" t="s">
        <v>669</v>
      </c>
      <c r="E65" s="11" t="s">
        <v>137</v>
      </c>
      <c r="F65" s="11">
        <v>37.8125</v>
      </c>
      <c r="G65" s="11">
        <v>-87.05</v>
      </c>
      <c r="H65" s="12">
        <v>110000747835</v>
      </c>
      <c r="I65" s="11">
        <v>2821</v>
      </c>
      <c r="J65" s="11" t="s">
        <v>86</v>
      </c>
      <c r="K65" s="11">
        <v>323120</v>
      </c>
      <c r="L65" s="11" t="s">
        <v>87</v>
      </c>
      <c r="M65" s="11" t="s">
        <v>88</v>
      </c>
      <c r="N65" s="11" t="s">
        <v>89</v>
      </c>
      <c r="O65" s="11" t="s">
        <v>723</v>
      </c>
      <c r="P65" s="11" t="s">
        <v>670</v>
      </c>
      <c r="Q65" s="11">
        <v>350</v>
      </c>
      <c r="R65" s="11">
        <v>0.89140380299999999</v>
      </c>
      <c r="S65" s="11">
        <f t="shared" si="1"/>
        <v>2.5468680085714286E-3</v>
      </c>
      <c r="T65" s="11">
        <f t="shared" si="2"/>
        <v>4.2447800142857144E-2</v>
      </c>
      <c r="U65" s="11" t="s">
        <v>671</v>
      </c>
      <c r="V65" s="11">
        <v>11.809290949999999</v>
      </c>
      <c r="W65" s="11" t="s">
        <v>97</v>
      </c>
      <c r="X65" s="11">
        <v>20.990457379999999</v>
      </c>
      <c r="Y65" s="11" t="s">
        <v>98</v>
      </c>
      <c r="Z65" s="11">
        <v>6.863712928</v>
      </c>
      <c r="AA65" s="11" t="s">
        <v>99</v>
      </c>
      <c r="AB65" s="23">
        <f>($S65*'Conversion Factors'!$B$2)/($Z65*'Conversion Factors'!$B$3)</f>
        <v>0.37106272294426423</v>
      </c>
      <c r="AC65" s="23">
        <f>($S65*'Conversion Factors'!$B$2)/($V65*'Conversion Factors'!$B$3)</f>
        <v>0.21566646290236663</v>
      </c>
      <c r="AD65" s="23">
        <f>($S65*'Conversion Factors'!$B$2)/($X65*'Conversion Factors'!$B$3)</f>
        <v>0.12133456467690505</v>
      </c>
      <c r="AE65" s="23">
        <f>($T65*'Conversion Factors'!$B$2)/($Z65*'Conversion Factors'!$B$3)</f>
        <v>6.1843787157377363</v>
      </c>
      <c r="AF65" s="23">
        <f>($T65*'Conversion Factors'!$B$2)/($V65*'Conversion Factors'!$B$3)</f>
        <v>3.5944410483727767</v>
      </c>
      <c r="AG65" s="23">
        <f>($T65*'Conversion Factors'!$B$2)/($X65*'Conversion Factors'!$B$3)</f>
        <v>2.0222427446150841</v>
      </c>
      <c r="AH65" s="11" t="str">
        <f t="shared" si="0"/>
        <v>NO</v>
      </c>
    </row>
    <row r="66" spans="1:34" x14ac:dyDescent="0.25">
      <c r="A66" s="11">
        <v>2021</v>
      </c>
      <c r="B66" s="11" t="s">
        <v>676</v>
      </c>
      <c r="C66" s="11" t="s">
        <v>677</v>
      </c>
      <c r="D66" s="11" t="s">
        <v>678</v>
      </c>
      <c r="E66" s="11" t="s">
        <v>217</v>
      </c>
      <c r="F66" s="11">
        <v>30.311361000000002</v>
      </c>
      <c r="G66" s="11">
        <v>-95.387083000000004</v>
      </c>
      <c r="H66" s="12">
        <v>110000748095</v>
      </c>
      <c r="I66" s="11">
        <v>2869</v>
      </c>
      <c r="J66" s="11" t="s">
        <v>68</v>
      </c>
      <c r="K66" s="11">
        <v>325180</v>
      </c>
      <c r="L66" s="11" t="s">
        <v>69</v>
      </c>
      <c r="M66" s="11" t="s">
        <v>70</v>
      </c>
      <c r="N66" s="11" t="s">
        <v>71</v>
      </c>
      <c r="O66" s="11" t="s">
        <v>72</v>
      </c>
      <c r="P66" s="11" t="s">
        <v>73</v>
      </c>
      <c r="Q66" s="11">
        <v>350</v>
      </c>
      <c r="R66" s="11">
        <v>4.0184674999999999</v>
      </c>
      <c r="S66" s="11">
        <f t="shared" ref="S66:S128" si="3">R66/Q66</f>
        <v>1.1481335714285714E-2</v>
      </c>
      <c r="T66" s="11">
        <f t="shared" ref="T66:T128" si="4">R66/21</f>
        <v>0.19135559523809523</v>
      </c>
      <c r="U66" s="11" t="s">
        <v>679</v>
      </c>
      <c r="V66" s="11">
        <v>5.3202933989999996</v>
      </c>
      <c r="W66" s="11" t="s">
        <v>97</v>
      </c>
      <c r="X66" s="11">
        <v>11.944370579999999</v>
      </c>
      <c r="Y66" s="11" t="s">
        <v>98</v>
      </c>
      <c r="Z66" s="11">
        <v>3.0066406529999998</v>
      </c>
      <c r="AA66" s="11" t="s">
        <v>99</v>
      </c>
      <c r="AB66" s="23">
        <f>($S66*'Conversion Factors'!$B$2)/($Z66*'Conversion Factors'!$B$3)</f>
        <v>3.8186591080745673</v>
      </c>
      <c r="AC66" s="23">
        <f>($S66*'Conversion Factors'!$B$2)/($V66*'Conversion Factors'!$B$3)</f>
        <v>2.1580267953725527</v>
      </c>
      <c r="AD66" s="23">
        <f>($S66*'Conversion Factors'!$B$2)/($X66*'Conversion Factors'!$B$3)</f>
        <v>0.96123405058366118</v>
      </c>
      <c r="AE66" s="23">
        <f>($T66*'Conversion Factors'!$B$2)/($Z66*'Conversion Factors'!$B$3)</f>
        <v>63.64431846790945</v>
      </c>
      <c r="AF66" s="23">
        <f>($T66*'Conversion Factors'!$B$2)/($V66*'Conversion Factors'!$B$3)</f>
        <v>35.96711325620921</v>
      </c>
      <c r="AG66" s="23">
        <f>($T66*'Conversion Factors'!$B$2)/($X66*'Conversion Factors'!$B$3)</f>
        <v>16.020567509727684</v>
      </c>
      <c r="AH66" s="11" t="str">
        <f t="shared" ref="AH66:AH129" si="5">IF($AE66&gt;$AJ$1,"YES","NO")</f>
        <v>NO</v>
      </c>
    </row>
    <row r="67" spans="1:34" x14ac:dyDescent="0.25">
      <c r="A67" s="11">
        <v>2020</v>
      </c>
      <c r="B67" s="11" t="s">
        <v>683</v>
      </c>
      <c r="C67" s="11" t="s">
        <v>684</v>
      </c>
      <c r="D67" s="11" t="s">
        <v>685</v>
      </c>
      <c r="E67" s="11" t="s">
        <v>137</v>
      </c>
      <c r="F67" s="11">
        <v>38.551630000000003</v>
      </c>
      <c r="G67" s="11">
        <v>-82.778199999999998</v>
      </c>
      <c r="H67" s="12">
        <v>110000759723</v>
      </c>
      <c r="I67" s="11">
        <v>4952</v>
      </c>
      <c r="J67" s="11" t="s">
        <v>308</v>
      </c>
      <c r="K67" s="11">
        <v>339999</v>
      </c>
      <c r="L67" s="11" t="s">
        <v>309</v>
      </c>
      <c r="M67" s="11" t="s">
        <v>275</v>
      </c>
      <c r="N67" s="11" t="s">
        <v>276</v>
      </c>
      <c r="O67" s="11" t="s">
        <v>114</v>
      </c>
      <c r="P67" s="11" t="s">
        <v>310</v>
      </c>
      <c r="Q67" s="11">
        <v>365</v>
      </c>
      <c r="R67" s="11">
        <v>1.3815249999999999</v>
      </c>
      <c r="S67" s="11">
        <f t="shared" si="3"/>
        <v>3.7849999999999997E-3</v>
      </c>
      <c r="T67" s="11">
        <f t="shared" si="4"/>
        <v>6.5786904761904755E-2</v>
      </c>
      <c r="U67" s="11" t="s">
        <v>686</v>
      </c>
      <c r="V67" s="11">
        <v>3.8704156479999998</v>
      </c>
      <c r="W67" s="11" t="s">
        <v>97</v>
      </c>
      <c r="X67" s="11">
        <v>5.8390554540000004</v>
      </c>
      <c r="Y67" s="11" t="s">
        <v>98</v>
      </c>
      <c r="Z67" s="11">
        <v>2.1629161539999999</v>
      </c>
      <c r="AA67" s="11" t="s">
        <v>99</v>
      </c>
      <c r="AB67" s="23">
        <f>($S67*'Conversion Factors'!$B$2)/($Z67*'Conversion Factors'!$B$3)</f>
        <v>1.7499522545061168</v>
      </c>
      <c r="AC67" s="23">
        <f>($S67*'Conversion Factors'!$B$2)/($V67*'Conversion Factors'!$B$3)</f>
        <v>0.97793114337884146</v>
      </c>
      <c r="AD67" s="23">
        <f>($S67*'Conversion Factors'!$B$2)/($X67*'Conversion Factors'!$B$3)</f>
        <v>0.64822127993443091</v>
      </c>
      <c r="AE67" s="23">
        <f>($T67*'Conversion Factors'!$B$2)/($Z67*'Conversion Factors'!$B$3)</f>
        <v>30.415836804511077</v>
      </c>
      <c r="AF67" s="23">
        <f>($T67*'Conversion Factors'!$B$2)/($V67*'Conversion Factors'!$B$3)</f>
        <v>16.997374634917957</v>
      </c>
      <c r="AG67" s="23">
        <f>($T67*'Conversion Factors'!$B$2)/($X67*'Conversion Factors'!$B$3)</f>
        <v>11.266703198860347</v>
      </c>
      <c r="AH67" s="11" t="str">
        <f t="shared" si="5"/>
        <v>NO</v>
      </c>
    </row>
    <row r="68" spans="1:34" x14ac:dyDescent="0.25">
      <c r="A68" s="11">
        <v>2021</v>
      </c>
      <c r="B68" s="11" t="s">
        <v>690</v>
      </c>
      <c r="C68" s="11" t="s">
        <v>547</v>
      </c>
      <c r="D68" s="11" t="s">
        <v>548</v>
      </c>
      <c r="E68" s="11" t="s">
        <v>137</v>
      </c>
      <c r="F68" s="11">
        <v>38.267437999999999</v>
      </c>
      <c r="G68" s="11">
        <v>-84.527996000000002</v>
      </c>
      <c r="H68" s="12">
        <v>110000759741</v>
      </c>
      <c r="I68" s="11">
        <v>4952</v>
      </c>
      <c r="J68" s="11" t="s">
        <v>308</v>
      </c>
      <c r="K68" s="11">
        <v>339999</v>
      </c>
      <c r="L68" s="11" t="s">
        <v>309</v>
      </c>
      <c r="M68" s="11" t="s">
        <v>275</v>
      </c>
      <c r="N68" s="11" t="s">
        <v>276</v>
      </c>
      <c r="O68" s="11" t="s">
        <v>114</v>
      </c>
      <c r="P68" s="11" t="s">
        <v>310</v>
      </c>
      <c r="Q68" s="11">
        <v>365</v>
      </c>
      <c r="R68" s="11">
        <v>4.5728477500000002</v>
      </c>
      <c r="S68" s="11">
        <f t="shared" si="3"/>
        <v>1.2528350000000001E-2</v>
      </c>
      <c r="T68" s="11">
        <f t="shared" si="4"/>
        <v>0.21775465476190478</v>
      </c>
      <c r="U68" s="11" t="s">
        <v>691</v>
      </c>
      <c r="V68" s="11">
        <v>5.1448234719999997</v>
      </c>
      <c r="W68" s="11" t="s">
        <v>109</v>
      </c>
      <c r="X68" s="11">
        <v>5.1448234719999997</v>
      </c>
      <c r="Y68" s="11" t="s">
        <v>109</v>
      </c>
      <c r="Z68" s="11">
        <v>5.1448234719999997</v>
      </c>
      <c r="AA68" s="11" t="s">
        <v>109</v>
      </c>
      <c r="AB68" s="23">
        <f>($S68*'Conversion Factors'!$B$2)/($Z68*'Conversion Factors'!$B$3)</f>
        <v>2.4351370009454816</v>
      </c>
      <c r="AC68" s="23">
        <f>($S68*'Conversion Factors'!$B$2)/($V68*'Conversion Factors'!$B$3)</f>
        <v>2.4351370009454816</v>
      </c>
      <c r="AD68" s="23">
        <f>($S68*'Conversion Factors'!$B$2)/($X68*'Conversion Factors'!$B$3)</f>
        <v>2.4351370009454816</v>
      </c>
      <c r="AE68" s="23">
        <f>($T68*'Conversion Factors'!$B$2)/($Z68*'Conversion Factors'!$B$3)</f>
        <v>42.325000254528611</v>
      </c>
      <c r="AF68" s="23">
        <f>($T68*'Conversion Factors'!$B$2)/($V68*'Conversion Factors'!$B$3)</f>
        <v>42.325000254528611</v>
      </c>
      <c r="AG68" s="23">
        <f>($T68*'Conversion Factors'!$B$2)/($X68*'Conversion Factors'!$B$3)</f>
        <v>42.325000254528611</v>
      </c>
      <c r="AH68" s="11" t="str">
        <f t="shared" si="5"/>
        <v>NO</v>
      </c>
    </row>
    <row r="69" spans="1:34" x14ac:dyDescent="0.25">
      <c r="A69" s="11">
        <v>2019</v>
      </c>
      <c r="B69" s="11" t="s">
        <v>696</v>
      </c>
      <c r="C69" s="11" t="s">
        <v>697</v>
      </c>
      <c r="D69" s="11" t="s">
        <v>478</v>
      </c>
      <c r="E69" s="11" t="s">
        <v>137</v>
      </c>
      <c r="F69" s="11">
        <v>38.686529999999998</v>
      </c>
      <c r="G69" s="11">
        <v>-83.788679999999999</v>
      </c>
      <c r="H69" s="12">
        <v>110000761104</v>
      </c>
      <c r="I69" s="11">
        <v>4952</v>
      </c>
      <c r="J69" s="11" t="s">
        <v>308</v>
      </c>
      <c r="K69" s="11">
        <v>339999</v>
      </c>
      <c r="L69" s="11" t="s">
        <v>309</v>
      </c>
      <c r="M69" s="11" t="s">
        <v>275</v>
      </c>
      <c r="N69" s="11" t="s">
        <v>276</v>
      </c>
      <c r="O69" s="11" t="s">
        <v>114</v>
      </c>
      <c r="P69" s="11" t="s">
        <v>310</v>
      </c>
      <c r="Q69" s="11">
        <v>365</v>
      </c>
      <c r="R69" s="11">
        <v>0.46971849999999998</v>
      </c>
      <c r="S69" s="11">
        <f t="shared" si="3"/>
        <v>1.2868999999999999E-3</v>
      </c>
      <c r="T69" s="11">
        <f t="shared" si="4"/>
        <v>2.2367547619047617E-2</v>
      </c>
      <c r="U69" s="11" t="s">
        <v>698</v>
      </c>
      <c r="V69" s="11">
        <v>5.0880790950000003</v>
      </c>
      <c r="W69" s="11" t="s">
        <v>109</v>
      </c>
      <c r="X69" s="11">
        <v>5.0880790950000003</v>
      </c>
      <c r="Y69" s="11" t="s">
        <v>109</v>
      </c>
      <c r="Z69" s="11">
        <v>5.0880790950000003</v>
      </c>
      <c r="AA69" s="11" t="s">
        <v>109</v>
      </c>
      <c r="AB69" s="23">
        <f>($S69*'Conversion Factors'!$B$2)/($Z69*'Conversion Factors'!$B$3)</f>
        <v>0.25292452730631143</v>
      </c>
      <c r="AC69" s="23">
        <f>($S69*'Conversion Factors'!$B$2)/($V69*'Conversion Factors'!$B$3)</f>
        <v>0.25292452730631143</v>
      </c>
      <c r="AD69" s="23">
        <f>($S69*'Conversion Factors'!$B$2)/($X69*'Conversion Factors'!$B$3)</f>
        <v>0.25292452730631143</v>
      </c>
      <c r="AE69" s="23">
        <f>($T69*'Conversion Factors'!$B$2)/($Z69*'Conversion Factors'!$B$3)</f>
        <v>4.3960691650858887</v>
      </c>
      <c r="AF69" s="23">
        <f>($T69*'Conversion Factors'!$B$2)/($V69*'Conversion Factors'!$B$3)</f>
        <v>4.3960691650858887</v>
      </c>
      <c r="AG69" s="23">
        <f>($T69*'Conversion Factors'!$B$2)/($X69*'Conversion Factors'!$B$3)</f>
        <v>4.3960691650858887</v>
      </c>
      <c r="AH69" s="11" t="str">
        <f t="shared" si="5"/>
        <v>NO</v>
      </c>
    </row>
    <row r="70" spans="1:34" s="24" customFormat="1" x14ac:dyDescent="0.25">
      <c r="A70" s="24">
        <v>2022</v>
      </c>
      <c r="B70" s="27" t="s">
        <v>701</v>
      </c>
      <c r="C70" s="24" t="s">
        <v>702</v>
      </c>
      <c r="D70" s="24" t="s">
        <v>702</v>
      </c>
      <c r="E70" s="24" t="s">
        <v>411</v>
      </c>
      <c r="F70" s="24">
        <v>30.27083</v>
      </c>
      <c r="G70" s="24">
        <v>-92.037279999999996</v>
      </c>
      <c r="H70" s="25">
        <v>110000846602</v>
      </c>
      <c r="I70" s="24">
        <v>2821</v>
      </c>
      <c r="J70" s="24" t="s">
        <v>86</v>
      </c>
      <c r="K70" s="24">
        <v>323120</v>
      </c>
      <c r="L70" s="24" t="s">
        <v>87</v>
      </c>
      <c r="M70" s="24" t="s">
        <v>88</v>
      </c>
      <c r="N70" s="24" t="s">
        <v>89</v>
      </c>
      <c r="O70" s="24" t="s">
        <v>703</v>
      </c>
      <c r="P70" s="24" t="s">
        <v>704</v>
      </c>
      <c r="Q70" s="24">
        <v>260</v>
      </c>
      <c r="R70" s="24">
        <v>9.5877840000000002E-3</v>
      </c>
      <c r="S70" s="24">
        <f t="shared" si="3"/>
        <v>3.687609230769231E-5</v>
      </c>
      <c r="T70" s="24">
        <f t="shared" si="4"/>
        <v>4.5656114285714286E-4</v>
      </c>
      <c r="U70" s="27" t="s">
        <v>705</v>
      </c>
      <c r="V70" s="27">
        <v>1.891479218</v>
      </c>
      <c r="W70" s="24" t="s">
        <v>109</v>
      </c>
      <c r="X70" s="24">
        <v>1.891479218</v>
      </c>
      <c r="Y70" s="24" t="s">
        <v>109</v>
      </c>
      <c r="Z70" s="24">
        <v>1.891479218</v>
      </c>
      <c r="AA70" s="24" t="s">
        <v>109</v>
      </c>
      <c r="AB70" s="28">
        <f>($S70*'Conversion Factors'!$B$2)/($Z70*'Conversion Factors'!$B$3)</f>
        <v>1.949590138594497E-2</v>
      </c>
      <c r="AC70" s="28">
        <f>($S70*'Conversion Factors'!$B$2)/($V70*'Conversion Factors'!$B$3)</f>
        <v>1.949590138594497E-2</v>
      </c>
      <c r="AD70" s="28">
        <f>($S70*'Conversion Factors'!$B$2)/($X70*'Conversion Factors'!$B$3)</f>
        <v>1.949590138594497E-2</v>
      </c>
      <c r="AE70" s="28">
        <f>($T70*'Conversion Factors'!$B$2)/($Z70*'Conversion Factors'!$B$3)</f>
        <v>0.24137782668312821</v>
      </c>
      <c r="AF70" s="28">
        <f>($T70*'Conversion Factors'!$B$2)/($V70*'Conversion Factors'!$B$3)</f>
        <v>0.24137782668312821</v>
      </c>
      <c r="AG70" s="28">
        <f>($T70*'Conversion Factors'!$B$2)/($X70*'Conversion Factors'!$B$3)</f>
        <v>0.24137782668312821</v>
      </c>
      <c r="AH70" s="24" t="str">
        <f t="shared" si="5"/>
        <v>NO</v>
      </c>
    </row>
    <row r="71" spans="1:34" x14ac:dyDescent="0.25">
      <c r="A71" s="11">
        <v>2021</v>
      </c>
      <c r="B71" s="11" t="s">
        <v>710</v>
      </c>
      <c r="C71" s="11" t="s">
        <v>711</v>
      </c>
      <c r="D71" s="11" t="s">
        <v>712</v>
      </c>
      <c r="E71" s="11" t="s">
        <v>713</v>
      </c>
      <c r="F71" s="11">
        <v>34.047217000000003</v>
      </c>
      <c r="G71" s="11">
        <v>-81.151325999999997</v>
      </c>
      <c r="H71" s="12">
        <v>110000854246</v>
      </c>
      <c r="I71" s="11">
        <v>2824</v>
      </c>
      <c r="J71" s="11" t="s">
        <v>86</v>
      </c>
      <c r="K71" s="11">
        <v>323120</v>
      </c>
      <c r="L71" s="11" t="s">
        <v>87</v>
      </c>
      <c r="M71" s="11" t="s">
        <v>88</v>
      </c>
      <c r="N71" s="11" t="s">
        <v>89</v>
      </c>
      <c r="O71" s="11" t="s">
        <v>72</v>
      </c>
      <c r="P71" s="11" t="s">
        <v>714</v>
      </c>
      <c r="Q71" s="11">
        <v>350</v>
      </c>
      <c r="R71" s="11">
        <v>0.33141999999999999</v>
      </c>
      <c r="S71" s="11">
        <f t="shared" si="3"/>
        <v>9.4691428571428565E-4</v>
      </c>
      <c r="T71" s="11">
        <f t="shared" si="4"/>
        <v>1.5781904761904761E-2</v>
      </c>
      <c r="U71" s="11" t="s">
        <v>715</v>
      </c>
      <c r="V71" s="11">
        <v>26.989306790000001</v>
      </c>
      <c r="W71" s="11" t="s">
        <v>109</v>
      </c>
      <c r="X71" s="11">
        <v>26.989306790000001</v>
      </c>
      <c r="Y71" s="11" t="s">
        <v>109</v>
      </c>
      <c r="Z71" s="11">
        <v>26.989306790000001</v>
      </c>
      <c r="AA71" s="11" t="s">
        <v>109</v>
      </c>
      <c r="AB71" s="23">
        <f>($S71*'Conversion Factors'!$B$2)/($Z71*'Conversion Factors'!$B$3)</f>
        <v>3.5084794621888314E-2</v>
      </c>
      <c r="AC71" s="23">
        <f>($S71*'Conversion Factors'!$B$2)/($V71*'Conversion Factors'!$B$3)</f>
        <v>3.5084794621888314E-2</v>
      </c>
      <c r="AD71" s="23">
        <f>($S71*'Conversion Factors'!$B$2)/($X71*'Conversion Factors'!$B$3)</f>
        <v>3.5084794621888314E-2</v>
      </c>
      <c r="AE71" s="23">
        <f>($T71*'Conversion Factors'!$B$2)/($Z71*'Conversion Factors'!$B$3)</f>
        <v>0.58474657703147181</v>
      </c>
      <c r="AF71" s="23">
        <f>($T71*'Conversion Factors'!$B$2)/($V71*'Conversion Factors'!$B$3)</f>
        <v>0.58474657703147181</v>
      </c>
      <c r="AG71" s="23">
        <f>($T71*'Conversion Factors'!$B$2)/($X71*'Conversion Factors'!$B$3)</f>
        <v>0.58474657703147181</v>
      </c>
      <c r="AH71" s="11" t="str">
        <f t="shared" si="5"/>
        <v>NO</v>
      </c>
    </row>
    <row r="72" spans="1:34" x14ac:dyDescent="0.25">
      <c r="A72" s="11">
        <v>2020</v>
      </c>
      <c r="B72" s="11" t="s">
        <v>720</v>
      </c>
      <c r="C72" s="11" t="s">
        <v>721</v>
      </c>
      <c r="D72" s="11" t="s">
        <v>722</v>
      </c>
      <c r="E72" s="11" t="s">
        <v>411</v>
      </c>
      <c r="F72" s="11">
        <v>30.233011999999999</v>
      </c>
      <c r="G72" s="11">
        <v>-91.022057000000004</v>
      </c>
      <c r="H72" s="12">
        <v>110000911309</v>
      </c>
      <c r="I72" s="11">
        <v>4789</v>
      </c>
      <c r="J72" s="11" t="s">
        <v>308</v>
      </c>
      <c r="K72" s="11">
        <v>339999</v>
      </c>
      <c r="L72" s="11" t="s">
        <v>309</v>
      </c>
      <c r="M72" s="11" t="s">
        <v>275</v>
      </c>
      <c r="N72" s="11" t="s">
        <v>276</v>
      </c>
      <c r="O72" s="11" t="s">
        <v>723</v>
      </c>
      <c r="P72" s="11" t="s">
        <v>724</v>
      </c>
      <c r="Q72" s="11">
        <v>250</v>
      </c>
      <c r="R72" s="11">
        <v>2.3930663000000001E-2</v>
      </c>
      <c r="S72" s="11">
        <f t="shared" si="3"/>
        <v>9.5722652E-5</v>
      </c>
      <c r="T72" s="11">
        <f t="shared" si="4"/>
        <v>1.139555380952381E-3</v>
      </c>
      <c r="U72" s="11" t="s">
        <v>725</v>
      </c>
      <c r="V72" s="11">
        <v>3.0660146699999999</v>
      </c>
      <c r="W72" s="11" t="s">
        <v>97</v>
      </c>
      <c r="X72" s="11">
        <v>5.5268658630000003</v>
      </c>
      <c r="Y72" s="11" t="s">
        <v>98</v>
      </c>
      <c r="Z72" s="11">
        <v>1.891479218</v>
      </c>
      <c r="AA72" s="11" t="s">
        <v>109</v>
      </c>
      <c r="AB72" s="23">
        <f>($S72*'Conversion Factors'!$B$2)/($Z72*'Conversion Factors'!$B$3)</f>
        <v>5.0607297764135417E-2</v>
      </c>
      <c r="AC72" s="23">
        <f>($S72*'Conversion Factors'!$B$2)/($V72*'Conversion Factors'!$B$3)</f>
        <v>3.1220545986493927E-2</v>
      </c>
      <c r="AD72" s="23">
        <f>($S72*'Conversion Factors'!$B$2)/($X72*'Conversion Factors'!$B$3)</f>
        <v>1.7319517855648021E-2</v>
      </c>
      <c r="AE72" s="23">
        <f>($T72*'Conversion Factors'!$B$2)/($Z72*'Conversion Factors'!$B$3)</f>
        <v>0.60246783052542163</v>
      </c>
      <c r="AF72" s="23">
        <f>($T72*'Conversion Factors'!$B$2)/($V72*'Conversion Factors'!$B$3)</f>
        <v>0.37167316650588011</v>
      </c>
      <c r="AG72" s="23">
        <f>($T72*'Conversion Factors'!$B$2)/($X72*'Conversion Factors'!$B$3)</f>
        <v>0.20618473637676216</v>
      </c>
      <c r="AH72" s="11" t="str">
        <f t="shared" si="5"/>
        <v>NO</v>
      </c>
    </row>
    <row r="73" spans="1:34" x14ac:dyDescent="0.25">
      <c r="A73" s="11">
        <v>2022</v>
      </c>
      <c r="B73" s="11" t="s">
        <v>728</v>
      </c>
      <c r="C73" s="11" t="s">
        <v>729</v>
      </c>
      <c r="D73" s="11" t="s">
        <v>730</v>
      </c>
      <c r="E73" s="11" t="s">
        <v>713</v>
      </c>
      <c r="F73" s="11">
        <v>35.118552999999999</v>
      </c>
      <c r="G73" s="11">
        <v>-81.559533000000002</v>
      </c>
      <c r="H73" s="12">
        <v>110000915984</v>
      </c>
      <c r="I73" s="11">
        <v>2261</v>
      </c>
      <c r="J73" s="11" t="s">
        <v>731</v>
      </c>
      <c r="K73" s="11">
        <v>313310</v>
      </c>
      <c r="L73" s="11" t="s">
        <v>732</v>
      </c>
      <c r="M73" s="11" t="s">
        <v>733</v>
      </c>
      <c r="N73" s="11" t="s">
        <v>734</v>
      </c>
      <c r="O73" s="11" t="s">
        <v>72</v>
      </c>
      <c r="P73" s="11" t="s">
        <v>735</v>
      </c>
      <c r="Q73" s="11">
        <v>350</v>
      </c>
      <c r="R73" s="11">
        <v>9.7768899999999999</v>
      </c>
      <c r="S73" s="11">
        <f t="shared" si="3"/>
        <v>2.7933971428571427E-2</v>
      </c>
      <c r="T73" s="11">
        <f t="shared" si="4"/>
        <v>0.46556619047619047</v>
      </c>
      <c r="U73" s="11" t="s">
        <v>736</v>
      </c>
      <c r="V73" s="11">
        <v>241.85085570000001</v>
      </c>
      <c r="W73" s="11" t="s">
        <v>97</v>
      </c>
      <c r="X73" s="11">
        <v>373.63074130000001</v>
      </c>
      <c r="Y73" s="11" t="s">
        <v>98</v>
      </c>
      <c r="Z73" s="11">
        <v>156.3297073</v>
      </c>
      <c r="AA73" s="11" t="s">
        <v>99</v>
      </c>
      <c r="AB73" s="23">
        <f>($S73*'Conversion Factors'!$B$2)/($Z73*'Conversion Factors'!$B$3)</f>
        <v>0.17868626450483624</v>
      </c>
      <c r="AC73" s="23">
        <f>($S73*'Conversion Factors'!$B$2)/($V73*'Conversion Factors'!$B$3)</f>
        <v>0.11550081701270336</v>
      </c>
      <c r="AD73" s="23">
        <f>($S73*'Conversion Factors'!$B$2)/($X73*'Conversion Factors'!$B$3)</f>
        <v>7.4763578958676608E-2</v>
      </c>
      <c r="AE73" s="23">
        <f>($T73*'Conversion Factors'!$B$2)/($Z73*'Conversion Factors'!$B$3)</f>
        <v>2.9781044084139374</v>
      </c>
      <c r="AF73" s="23">
        <f>($T73*'Conversion Factors'!$B$2)/($V73*'Conversion Factors'!$B$3)</f>
        <v>1.9250136168783893</v>
      </c>
      <c r="AG73" s="23">
        <f>($T73*'Conversion Factors'!$B$2)/($X73*'Conversion Factors'!$B$3)</f>
        <v>1.246059649311277</v>
      </c>
      <c r="AH73" s="11" t="str">
        <f t="shared" si="5"/>
        <v>NO</v>
      </c>
    </row>
    <row r="74" spans="1:34" x14ac:dyDescent="0.25">
      <c r="A74" s="11">
        <v>2021</v>
      </c>
      <c r="B74" s="11" t="s">
        <v>741</v>
      </c>
      <c r="C74" s="11" t="s">
        <v>742</v>
      </c>
      <c r="D74" s="11" t="s">
        <v>743</v>
      </c>
      <c r="E74" s="11" t="s">
        <v>103</v>
      </c>
      <c r="F74" s="11">
        <v>40.700989999999997</v>
      </c>
      <c r="G74" s="11">
        <v>-75.214780000000005</v>
      </c>
      <c r="H74" s="12">
        <v>110001075345</v>
      </c>
      <c r="I74" s="11">
        <v>4953</v>
      </c>
      <c r="J74" s="11" t="s">
        <v>308</v>
      </c>
      <c r="K74" s="11">
        <v>339999</v>
      </c>
      <c r="L74" s="11" t="s">
        <v>309</v>
      </c>
      <c r="M74" s="11" t="s">
        <v>275</v>
      </c>
      <c r="N74" s="11" t="s">
        <v>276</v>
      </c>
      <c r="O74" s="11" t="s">
        <v>1713</v>
      </c>
      <c r="P74" s="11" t="s">
        <v>744</v>
      </c>
      <c r="Q74" s="11">
        <v>250</v>
      </c>
      <c r="R74" s="11">
        <v>6.8386622999999994E-2</v>
      </c>
      <c r="S74" s="11">
        <f t="shared" si="3"/>
        <v>2.7354649199999999E-4</v>
      </c>
      <c r="T74" s="11">
        <f t="shared" si="4"/>
        <v>3.2565058571428569E-3</v>
      </c>
      <c r="U74" s="11" t="s">
        <v>745</v>
      </c>
      <c r="V74" s="11">
        <v>3551.4278730000001</v>
      </c>
      <c r="W74" s="11" t="s">
        <v>97</v>
      </c>
      <c r="X74" s="11">
        <v>5744.5991029999996</v>
      </c>
      <c r="Y74" s="11" t="s">
        <v>98</v>
      </c>
      <c r="Z74" s="11">
        <v>2523.3075909999998</v>
      </c>
      <c r="AA74" s="11" t="s">
        <v>99</v>
      </c>
      <c r="AB74" s="23">
        <f>($S74*'Conversion Factors'!$B$2)/($Z74*'Conversion Factors'!$B$3)</f>
        <v>1.084079059468101E-4</v>
      </c>
      <c r="AC74" s="23">
        <f>($S74*'Conversion Factors'!$B$2)/($V74*'Conversion Factors'!$B$3)</f>
        <v>7.7024369290914769E-5</v>
      </c>
      <c r="AD74" s="23">
        <f>($S74*'Conversion Factors'!$B$2)/($X74*'Conversion Factors'!$B$3)</f>
        <v>4.7618029926082375E-5</v>
      </c>
      <c r="AE74" s="23">
        <f>($T74*'Conversion Factors'!$B$2)/($Z74*'Conversion Factors'!$B$3)</f>
        <v>1.2905703088905965E-3</v>
      </c>
      <c r="AF74" s="23">
        <f>($T74*'Conversion Factors'!$B$2)/($V74*'Conversion Factors'!$B$3)</f>
        <v>9.1695677727279487E-4</v>
      </c>
      <c r="AG74" s="23">
        <f>($T74*'Conversion Factors'!$B$2)/($X74*'Conversion Factors'!$B$3)</f>
        <v>5.6688130864383779E-4</v>
      </c>
      <c r="AH74" s="11" t="str">
        <f t="shared" si="5"/>
        <v>NO</v>
      </c>
    </row>
    <row r="75" spans="1:34" x14ac:dyDescent="0.25">
      <c r="A75" s="11">
        <v>2021</v>
      </c>
      <c r="B75" s="11" t="s">
        <v>750</v>
      </c>
      <c r="C75" s="11" t="s">
        <v>751</v>
      </c>
      <c r="D75" s="11" t="s">
        <v>752</v>
      </c>
      <c r="E75" s="11" t="s">
        <v>256</v>
      </c>
      <c r="F75" s="11">
        <v>37.894722000000002</v>
      </c>
      <c r="G75" s="11">
        <v>-121.587222</v>
      </c>
      <c r="H75" s="12">
        <v>110001103911</v>
      </c>
      <c r="I75" s="11">
        <v>4952</v>
      </c>
      <c r="J75" s="11" t="s">
        <v>308</v>
      </c>
      <c r="K75" s="11">
        <v>339999</v>
      </c>
      <c r="L75" s="11" t="s">
        <v>309</v>
      </c>
      <c r="M75" s="11" t="s">
        <v>275</v>
      </c>
      <c r="N75" s="11" t="s">
        <v>276</v>
      </c>
      <c r="O75" s="11" t="s">
        <v>114</v>
      </c>
      <c r="P75" s="11" t="s">
        <v>625</v>
      </c>
      <c r="Q75" s="11">
        <v>250</v>
      </c>
      <c r="R75" s="11">
        <v>6.9950434000000006E-2</v>
      </c>
      <c r="S75" s="11">
        <f t="shared" si="3"/>
        <v>2.7980173600000003E-4</v>
      </c>
      <c r="T75" s="11">
        <f t="shared" si="4"/>
        <v>3.3309730476190477E-3</v>
      </c>
      <c r="U75" s="11" t="s">
        <v>753</v>
      </c>
      <c r="V75" s="11">
        <v>7.9442127139999998</v>
      </c>
      <c r="W75" s="11" t="s">
        <v>109</v>
      </c>
      <c r="X75" s="11">
        <v>7.9442127139999998</v>
      </c>
      <c r="Y75" s="11" t="s">
        <v>109</v>
      </c>
      <c r="Z75" s="11">
        <v>7.9442127139999998</v>
      </c>
      <c r="AA75" s="11" t="s">
        <v>109</v>
      </c>
      <c r="AB75" s="23">
        <f>($S75*'Conversion Factors'!$B$2)/($Z75*'Conversion Factors'!$B$3)</f>
        <v>3.5220826288665269E-2</v>
      </c>
      <c r="AC75" s="23">
        <f>($S75*'Conversion Factors'!$B$2)/($V75*'Conversion Factors'!$B$3)</f>
        <v>3.5220826288665269E-2</v>
      </c>
      <c r="AD75" s="23">
        <f>($S75*'Conversion Factors'!$B$2)/($X75*'Conversion Factors'!$B$3)</f>
        <v>3.5220826288665269E-2</v>
      </c>
      <c r="AE75" s="23">
        <f>($T75*'Conversion Factors'!$B$2)/($Z75*'Conversion Factors'!$B$3)</f>
        <v>0.41929555105553884</v>
      </c>
      <c r="AF75" s="23">
        <f>($T75*'Conversion Factors'!$B$2)/($V75*'Conversion Factors'!$B$3)</f>
        <v>0.41929555105553884</v>
      </c>
      <c r="AG75" s="23">
        <f>($T75*'Conversion Factors'!$B$2)/($X75*'Conversion Factors'!$B$3)</f>
        <v>0.41929555105553884</v>
      </c>
      <c r="AH75" s="11" t="str">
        <f t="shared" si="5"/>
        <v>NO</v>
      </c>
    </row>
    <row r="76" spans="1:34" x14ac:dyDescent="0.25">
      <c r="A76" s="11">
        <v>2019</v>
      </c>
      <c r="B76" s="11" t="s">
        <v>759</v>
      </c>
      <c r="C76" s="11" t="s">
        <v>760</v>
      </c>
      <c r="D76" s="11" t="s">
        <v>761</v>
      </c>
      <c r="E76" s="11" t="s">
        <v>137</v>
      </c>
      <c r="F76" s="11">
        <v>36.983809999999998</v>
      </c>
      <c r="G76" s="11">
        <v>-85.957089999999994</v>
      </c>
      <c r="H76" s="12">
        <v>110001123276</v>
      </c>
      <c r="I76" s="11">
        <v>4952</v>
      </c>
      <c r="J76" s="11" t="s">
        <v>308</v>
      </c>
      <c r="K76" s="11">
        <v>339999</v>
      </c>
      <c r="L76" s="11" t="s">
        <v>309</v>
      </c>
      <c r="M76" s="11" t="s">
        <v>275</v>
      </c>
      <c r="N76" s="11" t="s">
        <v>276</v>
      </c>
      <c r="O76" s="11" t="s">
        <v>114</v>
      </c>
      <c r="P76" s="11" t="s">
        <v>310</v>
      </c>
      <c r="Q76" s="11">
        <v>365</v>
      </c>
      <c r="R76" s="11">
        <v>5.2014416250000002</v>
      </c>
      <c r="S76" s="11">
        <f t="shared" si="3"/>
        <v>1.4250525E-2</v>
      </c>
      <c r="T76" s="11">
        <f t="shared" si="4"/>
        <v>0.24768769642857144</v>
      </c>
      <c r="U76" s="11" t="s">
        <v>762</v>
      </c>
      <c r="V76" s="11">
        <v>8.2846789730000001</v>
      </c>
      <c r="W76" s="11" t="s">
        <v>109</v>
      </c>
      <c r="X76" s="11">
        <v>8.2846789730000001</v>
      </c>
      <c r="Y76" s="11" t="s">
        <v>109</v>
      </c>
      <c r="Z76" s="11">
        <v>8.2846789730000001</v>
      </c>
      <c r="AA76" s="11" t="s">
        <v>109</v>
      </c>
      <c r="AB76" s="23">
        <f>($S76*'Conversion Factors'!$B$2)/($Z76*'Conversion Factors'!$B$3)</f>
        <v>1.7201058781448091</v>
      </c>
      <c r="AC76" s="23">
        <f>($S76*'Conversion Factors'!$B$2)/($V76*'Conversion Factors'!$B$3)</f>
        <v>1.7201058781448091</v>
      </c>
      <c r="AD76" s="23">
        <f>($S76*'Conversion Factors'!$B$2)/($X76*'Conversion Factors'!$B$3)</f>
        <v>1.7201058781448091</v>
      </c>
      <c r="AE76" s="23">
        <f>($T76*'Conversion Factors'!$B$2)/($Z76*'Conversion Factors'!$B$3)</f>
        <v>29.897078358231205</v>
      </c>
      <c r="AF76" s="23">
        <f>($T76*'Conversion Factors'!$B$2)/($V76*'Conversion Factors'!$B$3)</f>
        <v>29.897078358231205</v>
      </c>
      <c r="AG76" s="23">
        <f>($T76*'Conversion Factors'!$B$2)/($X76*'Conversion Factors'!$B$3)</f>
        <v>29.897078358231205</v>
      </c>
      <c r="AH76" s="11" t="str">
        <f t="shared" si="5"/>
        <v>NO</v>
      </c>
    </row>
    <row r="77" spans="1:34" x14ac:dyDescent="0.25">
      <c r="A77" s="11">
        <v>2023</v>
      </c>
      <c r="B77" s="11" t="s">
        <v>767</v>
      </c>
      <c r="C77" s="11" t="s">
        <v>768</v>
      </c>
      <c r="D77" s="11" t="s">
        <v>752</v>
      </c>
      <c r="E77" s="11" t="s">
        <v>256</v>
      </c>
      <c r="F77" s="11">
        <v>38.055900000000001</v>
      </c>
      <c r="G77" s="11">
        <v>-122.21435</v>
      </c>
      <c r="H77" s="12">
        <v>110001163062</v>
      </c>
      <c r="I77" s="11">
        <v>4931</v>
      </c>
      <c r="J77" s="11" t="s">
        <v>308</v>
      </c>
      <c r="K77" s="11">
        <v>339999</v>
      </c>
      <c r="L77" s="11" t="s">
        <v>309</v>
      </c>
      <c r="M77" s="11" t="s">
        <v>275</v>
      </c>
      <c r="N77" s="11" t="s">
        <v>276</v>
      </c>
      <c r="O77" s="11" t="s">
        <v>723</v>
      </c>
      <c r="P77" s="11" t="s">
        <v>769</v>
      </c>
      <c r="Q77" s="11">
        <v>250</v>
      </c>
      <c r="R77" s="11">
        <v>2.7174159999999998E-3</v>
      </c>
      <c r="S77" s="11">
        <f t="shared" si="3"/>
        <v>1.0869664E-5</v>
      </c>
      <c r="T77" s="11">
        <f t="shared" si="4"/>
        <v>1.2940076190476188E-4</v>
      </c>
      <c r="U77" s="11" t="s">
        <v>770</v>
      </c>
      <c r="V77" s="11">
        <v>1.8929924009779953</v>
      </c>
      <c r="W77" s="11" t="s">
        <v>81</v>
      </c>
      <c r="X77" s="11">
        <v>1.8929924009779953</v>
      </c>
      <c r="Y77" s="11" t="s">
        <v>81</v>
      </c>
      <c r="Z77" s="11">
        <v>1.8929924009779953</v>
      </c>
      <c r="AA77" s="11" t="s">
        <v>81</v>
      </c>
      <c r="AB77" s="23">
        <f>($S77*'Conversion Factors'!$B$2)/($Z77*'Conversion Factors'!$B$3)</f>
        <v>5.7420536893778859E-3</v>
      </c>
      <c r="AC77" s="23">
        <f>($S77*'Conversion Factors'!$B$2)/($V77*'Conversion Factors'!$B$3)</f>
        <v>5.7420536893778859E-3</v>
      </c>
      <c r="AD77" s="23">
        <f>($S77*'Conversion Factors'!$B$2)/($X77*'Conversion Factors'!$B$3)</f>
        <v>5.7420536893778859E-3</v>
      </c>
      <c r="AE77" s="23">
        <f>($T77*'Conversion Factors'!$B$2)/($Z77*'Conversion Factors'!$B$3)</f>
        <v>6.8357782016403384E-2</v>
      </c>
      <c r="AF77" s="23">
        <f>($T77*'Conversion Factors'!$B$2)/($V77*'Conversion Factors'!$B$3)</f>
        <v>6.8357782016403384E-2</v>
      </c>
      <c r="AG77" s="23">
        <f>($T77*'Conversion Factors'!$B$2)/($X77*'Conversion Factors'!$B$3)</f>
        <v>6.8357782016403384E-2</v>
      </c>
      <c r="AH77" s="11" t="str">
        <f t="shared" si="5"/>
        <v>NO</v>
      </c>
    </row>
    <row r="78" spans="1:34" x14ac:dyDescent="0.25">
      <c r="A78" s="11">
        <v>2019</v>
      </c>
      <c r="B78" s="11" t="s">
        <v>773</v>
      </c>
      <c r="C78" s="11" t="s">
        <v>774</v>
      </c>
      <c r="D78" s="11" t="s">
        <v>537</v>
      </c>
      <c r="E78" s="11" t="s">
        <v>256</v>
      </c>
      <c r="F78" s="11">
        <v>33.227348999999997</v>
      </c>
      <c r="G78" s="11">
        <v>-115.528569</v>
      </c>
      <c r="H78" s="12">
        <v>110001177958</v>
      </c>
      <c r="I78" s="11">
        <v>4952</v>
      </c>
      <c r="J78" s="11" t="s">
        <v>308</v>
      </c>
      <c r="K78" s="11">
        <v>339999</v>
      </c>
      <c r="L78" s="11" t="s">
        <v>309</v>
      </c>
      <c r="M78" s="11" t="s">
        <v>275</v>
      </c>
      <c r="N78" s="11" t="s">
        <v>276</v>
      </c>
      <c r="O78" s="11" t="s">
        <v>114</v>
      </c>
      <c r="P78" s="11" t="s">
        <v>310</v>
      </c>
      <c r="Q78" s="11">
        <v>365</v>
      </c>
      <c r="R78" s="11">
        <v>3.5919649999999997E-2</v>
      </c>
      <c r="S78" s="11">
        <f t="shared" si="3"/>
        <v>9.8409999999999988E-5</v>
      </c>
      <c r="T78" s="11">
        <f t="shared" si="4"/>
        <v>1.7104595238095236E-3</v>
      </c>
      <c r="U78" s="11" t="s">
        <v>775</v>
      </c>
      <c r="V78" s="11">
        <v>0.37829584352078244</v>
      </c>
      <c r="W78" s="11" t="s">
        <v>344</v>
      </c>
      <c r="X78" s="11">
        <v>0.37829584352078244</v>
      </c>
      <c r="Y78" s="11" t="s">
        <v>344</v>
      </c>
      <c r="Z78" s="11">
        <v>0.37829584352078244</v>
      </c>
      <c r="AA78" s="11" t="s">
        <v>344</v>
      </c>
      <c r="AB78" s="23">
        <f>($S78*'Conversion Factors'!$B$2)/($Z78*'Conversion Factors'!$B$3)</f>
        <v>0.26014031527310089</v>
      </c>
      <c r="AC78" s="23">
        <f>($S78*'Conversion Factors'!$B$2)/($V78*'Conversion Factors'!$B$3)</f>
        <v>0.26014031527310089</v>
      </c>
      <c r="AD78" s="23">
        <f>($S78*'Conversion Factors'!$B$2)/($X78*'Conversion Factors'!$B$3)</f>
        <v>0.26014031527310089</v>
      </c>
      <c r="AE78" s="23">
        <f>($T78*'Conversion Factors'!$B$2)/($Z78*'Conversion Factors'!$B$3)</f>
        <v>4.5214864321277064</v>
      </c>
      <c r="AF78" s="23">
        <f>($T78*'Conversion Factors'!$B$2)/($V78*'Conversion Factors'!$B$3)</f>
        <v>4.5214864321277064</v>
      </c>
      <c r="AG78" s="23">
        <f>($T78*'Conversion Factors'!$B$2)/($X78*'Conversion Factors'!$B$3)</f>
        <v>4.5214864321277064</v>
      </c>
      <c r="AH78" s="11" t="str">
        <f t="shared" si="5"/>
        <v>NO</v>
      </c>
    </row>
    <row r="79" spans="1:34" x14ac:dyDescent="0.25">
      <c r="A79" s="11">
        <v>2020</v>
      </c>
      <c r="B79" s="11" t="s">
        <v>778</v>
      </c>
      <c r="C79" s="11" t="s">
        <v>779</v>
      </c>
      <c r="D79" s="11" t="s">
        <v>780</v>
      </c>
      <c r="E79" s="11" t="s">
        <v>781</v>
      </c>
      <c r="F79" s="11">
        <v>41.775967999999999</v>
      </c>
      <c r="G79" s="11">
        <v>-86.654864000000003</v>
      </c>
      <c r="H79" s="12">
        <v>110001847761</v>
      </c>
      <c r="I79" s="11">
        <v>4953</v>
      </c>
      <c r="J79" s="11" t="s">
        <v>308</v>
      </c>
      <c r="K79" s="11">
        <v>339999</v>
      </c>
      <c r="L79" s="11" t="s">
        <v>309</v>
      </c>
      <c r="M79" s="11" t="s">
        <v>275</v>
      </c>
      <c r="N79" s="11" t="s">
        <v>276</v>
      </c>
      <c r="O79" s="11" t="s">
        <v>1713</v>
      </c>
      <c r="P79" s="11" t="s">
        <v>782</v>
      </c>
      <c r="Q79" s="11">
        <v>250</v>
      </c>
      <c r="R79" s="11">
        <v>5.8307924999999997E-2</v>
      </c>
      <c r="S79" s="11">
        <f t="shared" si="3"/>
        <v>2.332317E-4</v>
      </c>
      <c r="T79" s="11">
        <f t="shared" si="4"/>
        <v>2.7765678571428569E-3</v>
      </c>
      <c r="U79" s="11" t="s">
        <v>783</v>
      </c>
      <c r="V79" s="11">
        <v>78.78728606</v>
      </c>
      <c r="W79" s="11" t="s">
        <v>97</v>
      </c>
      <c r="X79" s="11">
        <v>114.05361720000001</v>
      </c>
      <c r="Y79" s="11" t="s">
        <v>98</v>
      </c>
      <c r="Z79" s="11">
        <v>48.95582873</v>
      </c>
      <c r="AA79" s="11" t="s">
        <v>99</v>
      </c>
      <c r="AB79" s="23">
        <f>($S79*'Conversion Factors'!$B$2)/($Z79*'Conversion Factors'!$B$3)</f>
        <v>4.7641252543453782E-3</v>
      </c>
      <c r="AC79" s="23">
        <f>($S79*'Conversion Factors'!$B$2)/($V79*'Conversion Factors'!$B$3)</f>
        <v>2.9602707703674899E-3</v>
      </c>
      <c r="AD79" s="23">
        <f>($S79*'Conversion Factors'!$B$2)/($X79*'Conversion Factors'!$B$3)</f>
        <v>2.0449303207193677E-3</v>
      </c>
      <c r="AE79" s="23">
        <f>($T79*'Conversion Factors'!$B$2)/($Z79*'Conversion Factors'!$B$3)</f>
        <v>5.671577683744497E-2</v>
      </c>
      <c r="AF79" s="23">
        <f>($T79*'Conversion Factors'!$B$2)/($V79*'Conversion Factors'!$B$3)</f>
        <v>3.5241318694851066E-2</v>
      </c>
      <c r="AG79" s="23">
        <f>($T79*'Conversion Factors'!$B$2)/($X79*'Conversion Factors'!$B$3)</f>
        <v>2.4344408579992469E-2</v>
      </c>
      <c r="AH79" s="11" t="str">
        <f t="shared" si="5"/>
        <v>NO</v>
      </c>
    </row>
    <row r="80" spans="1:34" x14ac:dyDescent="0.25">
      <c r="A80" s="11">
        <v>2020</v>
      </c>
      <c r="B80" s="11" t="s">
        <v>787</v>
      </c>
      <c r="C80" s="11" t="s">
        <v>788</v>
      </c>
      <c r="D80" s="11" t="s">
        <v>653</v>
      </c>
      <c r="E80" s="11" t="s">
        <v>137</v>
      </c>
      <c r="F80" s="11">
        <v>36.866140000000001</v>
      </c>
      <c r="G80" s="11">
        <v>-88.342470000000006</v>
      </c>
      <c r="H80" s="12">
        <v>110001855635</v>
      </c>
      <c r="I80" s="11">
        <v>4952</v>
      </c>
      <c r="J80" s="11" t="s">
        <v>308</v>
      </c>
      <c r="K80" s="11">
        <v>339999</v>
      </c>
      <c r="L80" s="11" t="s">
        <v>309</v>
      </c>
      <c r="M80" s="11" t="s">
        <v>275</v>
      </c>
      <c r="N80" s="11" t="s">
        <v>276</v>
      </c>
      <c r="O80" s="11" t="s">
        <v>114</v>
      </c>
      <c r="P80" s="11" t="s">
        <v>310</v>
      </c>
      <c r="Q80" s="11">
        <v>365</v>
      </c>
      <c r="R80" s="11">
        <v>5.7747745000000004</v>
      </c>
      <c r="S80" s="11">
        <f t="shared" si="3"/>
        <v>1.58213E-2</v>
      </c>
      <c r="T80" s="11">
        <f t="shared" si="4"/>
        <v>0.27498926190476192</v>
      </c>
      <c r="U80" s="11" t="s">
        <v>789</v>
      </c>
      <c r="V80" s="11">
        <v>118.27872859999999</v>
      </c>
      <c r="W80" s="11" t="s">
        <v>97</v>
      </c>
      <c r="X80" s="11">
        <v>289.25009540000002</v>
      </c>
      <c r="Y80" s="11" t="s">
        <v>98</v>
      </c>
      <c r="Z80" s="11">
        <v>74.553145439999994</v>
      </c>
      <c r="AA80" s="11" t="s">
        <v>99</v>
      </c>
      <c r="AB80" s="23">
        <f>($S80*'Conversion Factors'!$B$2)/($Z80*'Conversion Factors'!$B$3)</f>
        <v>0.21221505687822259</v>
      </c>
      <c r="AC80" s="23">
        <f>($S80*'Conversion Factors'!$B$2)/($V80*'Conversion Factors'!$B$3)</f>
        <v>0.13376285142111344</v>
      </c>
      <c r="AD80" s="23">
        <f>($S80*'Conversion Factors'!$B$2)/($X80*'Conversion Factors'!$B$3)</f>
        <v>5.4697648338269129E-2</v>
      </c>
      <c r="AE80" s="23">
        <f>($T80*'Conversion Factors'!$B$2)/($Z80*'Conversion Factors'!$B$3)</f>
        <v>3.6884997981214878</v>
      </c>
      <c r="AF80" s="23">
        <f>($T80*'Conversion Factors'!$B$2)/($V80*'Conversion Factors'!$B$3)</f>
        <v>2.3249257508907815</v>
      </c>
      <c r="AG80" s="23">
        <f>($T80*'Conversion Factors'!$B$2)/($X80*'Conversion Factors'!$B$3)</f>
        <v>0.95069722111753496</v>
      </c>
      <c r="AH80" s="11" t="str">
        <f t="shared" si="5"/>
        <v>NO</v>
      </c>
    </row>
    <row r="81" spans="1:34" x14ac:dyDescent="0.25">
      <c r="A81" s="11">
        <v>2021</v>
      </c>
      <c r="B81" s="11" t="s">
        <v>794</v>
      </c>
      <c r="C81" s="11" t="s">
        <v>795</v>
      </c>
      <c r="D81" s="11" t="s">
        <v>796</v>
      </c>
      <c r="E81" s="11" t="s">
        <v>137</v>
      </c>
      <c r="F81" s="11">
        <v>37.318492999999997</v>
      </c>
      <c r="G81" s="11">
        <v>-87.549857000000003</v>
      </c>
      <c r="H81" s="12">
        <v>110002041380</v>
      </c>
      <c r="I81" s="11">
        <v>4952</v>
      </c>
      <c r="J81" s="11" t="s">
        <v>308</v>
      </c>
      <c r="K81" s="11">
        <v>339999</v>
      </c>
      <c r="L81" s="11" t="s">
        <v>309</v>
      </c>
      <c r="M81" s="11" t="s">
        <v>275</v>
      </c>
      <c r="N81" s="11" t="s">
        <v>276</v>
      </c>
      <c r="O81" s="11" t="s">
        <v>114</v>
      </c>
      <c r="P81" s="11" t="s">
        <v>310</v>
      </c>
      <c r="Q81" s="11">
        <v>365</v>
      </c>
      <c r="R81" s="11">
        <v>19.372434309999999</v>
      </c>
      <c r="S81" s="11">
        <f t="shared" si="3"/>
        <v>5.3075162493150682E-2</v>
      </c>
      <c r="T81" s="11">
        <f t="shared" si="4"/>
        <v>0.92249687190476182</v>
      </c>
      <c r="U81" s="11" t="s">
        <v>797</v>
      </c>
      <c r="V81" s="11">
        <v>19.028280930000001</v>
      </c>
      <c r="W81" s="11" t="s">
        <v>109</v>
      </c>
      <c r="X81" s="11">
        <v>19.028280930000001</v>
      </c>
      <c r="Y81" s="11" t="s">
        <v>109</v>
      </c>
      <c r="Z81" s="11">
        <v>19.028280930000001</v>
      </c>
      <c r="AA81" s="11" t="s">
        <v>109</v>
      </c>
      <c r="AB81" s="23">
        <f>($S81*'Conversion Factors'!$B$2)/($Z81*'Conversion Factors'!$B$3)</f>
        <v>2.7892778485035055</v>
      </c>
      <c r="AC81" s="23">
        <f>($S81*'Conversion Factors'!$B$2)/($V81*'Conversion Factors'!$B$3)</f>
        <v>2.7892778485035055</v>
      </c>
      <c r="AD81" s="23">
        <f>($S81*'Conversion Factors'!$B$2)/($X81*'Conversion Factors'!$B$3)</f>
        <v>2.7892778485035055</v>
      </c>
      <c r="AE81" s="23">
        <f>($T81*'Conversion Factors'!$B$2)/($Z81*'Conversion Factors'!$B$3)</f>
        <v>48.480305462084736</v>
      </c>
      <c r="AF81" s="23">
        <f>($T81*'Conversion Factors'!$B$2)/($V81*'Conversion Factors'!$B$3)</f>
        <v>48.480305462084736</v>
      </c>
      <c r="AG81" s="23">
        <f>($T81*'Conversion Factors'!$B$2)/($X81*'Conversion Factors'!$B$3)</f>
        <v>48.480305462084736</v>
      </c>
      <c r="AH81" s="11" t="str">
        <f t="shared" si="5"/>
        <v>NO</v>
      </c>
    </row>
    <row r="82" spans="1:34" x14ac:dyDescent="0.25">
      <c r="A82" s="11">
        <v>2021</v>
      </c>
      <c r="B82" s="11" t="s">
        <v>802</v>
      </c>
      <c r="C82" s="11" t="s">
        <v>803</v>
      </c>
      <c r="D82" s="11" t="s">
        <v>537</v>
      </c>
      <c r="E82" s="11" t="s">
        <v>256</v>
      </c>
      <c r="F82" s="11">
        <v>33.147531999999998</v>
      </c>
      <c r="G82" s="11">
        <v>-115.54533000000001</v>
      </c>
      <c r="H82" s="12">
        <v>110002043217</v>
      </c>
      <c r="I82" s="11">
        <v>4952</v>
      </c>
      <c r="J82" s="11" t="s">
        <v>308</v>
      </c>
      <c r="K82" s="11">
        <v>339999</v>
      </c>
      <c r="L82" s="11" t="s">
        <v>309</v>
      </c>
      <c r="M82" s="11" t="s">
        <v>275</v>
      </c>
      <c r="N82" s="11" t="s">
        <v>276</v>
      </c>
      <c r="O82" s="11" t="s">
        <v>114</v>
      </c>
      <c r="P82" s="11" t="s">
        <v>310</v>
      </c>
      <c r="Q82" s="11">
        <v>365</v>
      </c>
      <c r="R82" s="11">
        <v>3.8959009999999998E-3</v>
      </c>
      <c r="S82" s="11">
        <f t="shared" si="3"/>
        <v>1.0673701369863013E-5</v>
      </c>
      <c r="T82" s="11">
        <f t="shared" si="4"/>
        <v>1.8551909523809523E-4</v>
      </c>
      <c r="U82" s="11" t="s">
        <v>804</v>
      </c>
      <c r="V82" s="11">
        <v>2.3832638141809293</v>
      </c>
      <c r="W82" s="11" t="s">
        <v>344</v>
      </c>
      <c r="X82" s="11">
        <v>2.3832638141809293</v>
      </c>
      <c r="Y82" s="11" t="s">
        <v>344</v>
      </c>
      <c r="Z82" s="11">
        <v>2.3832638141809293</v>
      </c>
      <c r="AA82" s="11" t="s">
        <v>344</v>
      </c>
      <c r="AB82" s="23">
        <f>($S82*'Conversion Factors'!$B$2)/($Z82*'Conversion Factors'!$B$3)</f>
        <v>4.4786067351638573E-3</v>
      </c>
      <c r="AC82" s="23">
        <f>($S82*'Conversion Factors'!$B$2)/($V82*'Conversion Factors'!$B$3)</f>
        <v>4.4786067351638573E-3</v>
      </c>
      <c r="AD82" s="23">
        <f>($S82*'Conversion Factors'!$B$2)/($X82*'Conversion Factors'!$B$3)</f>
        <v>4.4786067351638573E-3</v>
      </c>
      <c r="AE82" s="23">
        <f>($T82*'Conversion Factors'!$B$2)/($Z82*'Conversion Factors'!$B$3)</f>
        <v>7.7842450396895621E-2</v>
      </c>
      <c r="AF82" s="23">
        <f>($T82*'Conversion Factors'!$B$2)/($V82*'Conversion Factors'!$B$3)</f>
        <v>7.7842450396895621E-2</v>
      </c>
      <c r="AG82" s="23">
        <f>($T82*'Conversion Factors'!$B$2)/($X82*'Conversion Factors'!$B$3)</f>
        <v>7.7842450396895621E-2</v>
      </c>
      <c r="AH82" s="11" t="str">
        <f t="shared" si="5"/>
        <v>NO</v>
      </c>
    </row>
    <row r="83" spans="1:34" x14ac:dyDescent="0.25">
      <c r="A83" s="11">
        <v>2020</v>
      </c>
      <c r="B83" s="11" t="s">
        <v>807</v>
      </c>
      <c r="C83" s="11" t="s">
        <v>808</v>
      </c>
      <c r="D83" s="11" t="s">
        <v>809</v>
      </c>
      <c r="E83" s="11" t="s">
        <v>137</v>
      </c>
      <c r="F83" s="11">
        <v>38.391995999999999</v>
      </c>
      <c r="G83" s="11">
        <v>-85.416021999999998</v>
      </c>
      <c r="H83" s="12">
        <v>110002108059</v>
      </c>
      <c r="I83" s="11">
        <v>9223</v>
      </c>
      <c r="J83" s="11" t="s">
        <v>810</v>
      </c>
      <c r="K83" s="11">
        <v>922150</v>
      </c>
      <c r="L83" s="11" t="s">
        <v>811</v>
      </c>
      <c r="M83" s="11" t="s">
        <v>812</v>
      </c>
      <c r="N83" s="11" t="s">
        <v>813</v>
      </c>
      <c r="O83" s="11" t="s">
        <v>114</v>
      </c>
      <c r="P83" s="11" t="s">
        <v>310</v>
      </c>
      <c r="Q83" s="11">
        <v>365</v>
      </c>
      <c r="R83" s="11">
        <v>2.1137332500000001</v>
      </c>
      <c r="S83" s="11">
        <f t="shared" si="3"/>
        <v>5.7910500000000007E-3</v>
      </c>
      <c r="T83" s="11">
        <f t="shared" si="4"/>
        <v>0.1006539642857143</v>
      </c>
      <c r="U83" s="11" t="s">
        <v>814</v>
      </c>
      <c r="V83" s="11">
        <v>3.8948655259999998</v>
      </c>
      <c r="W83" s="11" t="s">
        <v>97</v>
      </c>
      <c r="X83" s="11">
        <v>5.7348930310000004</v>
      </c>
      <c r="Y83" s="11" t="s">
        <v>98</v>
      </c>
      <c r="Z83" s="11">
        <v>2.9734053299999998</v>
      </c>
      <c r="AA83" s="11" t="s">
        <v>109</v>
      </c>
      <c r="AB83" s="23">
        <f>($S83*'Conversion Factors'!$B$2)/($Z83*'Conversion Factors'!$B$3)</f>
        <v>1.9476153962500635</v>
      </c>
      <c r="AC83" s="23">
        <f>($S83*'Conversion Factors'!$B$2)/($V83*'Conversion Factors'!$B$3)</f>
        <v>1.4868420902704105</v>
      </c>
      <c r="AD83" s="23">
        <f>($S83*'Conversion Factors'!$B$2)/($X83*'Conversion Factors'!$B$3)</f>
        <v>1.0097921563133687</v>
      </c>
      <c r="AE83" s="23">
        <f>($T83*'Conversion Factors'!$B$2)/($Z83*'Conversion Factors'!$B$3)</f>
        <v>33.851410458632053</v>
      </c>
      <c r="AF83" s="23">
        <f>($T83*'Conversion Factors'!$B$2)/($V83*'Conversion Factors'!$B$3)</f>
        <v>25.842731568985705</v>
      </c>
      <c r="AG83" s="23">
        <f>($T83*'Conversion Factors'!$B$2)/($X83*'Conversion Factors'!$B$3)</f>
        <v>17.551149383541883</v>
      </c>
      <c r="AH83" s="11" t="str">
        <f t="shared" si="5"/>
        <v>NO</v>
      </c>
    </row>
    <row r="84" spans="1:34" x14ac:dyDescent="0.25">
      <c r="A84" s="11">
        <v>2021</v>
      </c>
      <c r="B84" s="11" t="s">
        <v>819</v>
      </c>
      <c r="C84" s="11" t="s">
        <v>820</v>
      </c>
      <c r="D84" s="11" t="s">
        <v>537</v>
      </c>
      <c r="E84" s="11" t="s">
        <v>256</v>
      </c>
      <c r="F84" s="11">
        <v>32.803809999999999</v>
      </c>
      <c r="G84" s="11">
        <v>-115.53973999999999</v>
      </c>
      <c r="H84" s="12">
        <v>110002672484</v>
      </c>
      <c r="I84" s="11">
        <v>921</v>
      </c>
      <c r="J84" s="11" t="s">
        <v>821</v>
      </c>
      <c r="K84" s="11">
        <v>112511</v>
      </c>
      <c r="L84" s="11" t="s">
        <v>822</v>
      </c>
      <c r="M84" s="11" t="s">
        <v>823</v>
      </c>
      <c r="N84" s="11" t="s">
        <v>824</v>
      </c>
      <c r="O84" s="11" t="s">
        <v>723</v>
      </c>
      <c r="P84" s="11" t="s">
        <v>825</v>
      </c>
      <c r="Q84" s="11">
        <v>250</v>
      </c>
      <c r="R84" s="11">
        <v>5.3188712999999999E-2</v>
      </c>
      <c r="S84" s="11">
        <f t="shared" si="3"/>
        <v>2.1275485199999999E-4</v>
      </c>
      <c r="T84" s="11">
        <f t="shared" si="4"/>
        <v>2.5327958571428571E-3</v>
      </c>
      <c r="U84" s="11" t="s">
        <v>826</v>
      </c>
      <c r="V84" s="11">
        <v>0.12925108068459656</v>
      </c>
      <c r="W84" s="11" t="s">
        <v>344</v>
      </c>
      <c r="X84" s="11">
        <v>0.12925108068459656</v>
      </c>
      <c r="Y84" s="11" t="s">
        <v>344</v>
      </c>
      <c r="Z84" s="11">
        <v>0.12925108068459656</v>
      </c>
      <c r="AA84" s="11" t="s">
        <v>344</v>
      </c>
      <c r="AB84" s="23">
        <f>($S84*'Conversion Factors'!$B$2)/($Z84*'Conversion Factors'!$B$3)</f>
        <v>1.6460585928807243</v>
      </c>
      <c r="AC84" s="23">
        <f>($S84*'Conversion Factors'!$B$2)/($V84*'Conversion Factors'!$B$3)</f>
        <v>1.6460585928807243</v>
      </c>
      <c r="AD84" s="23">
        <f>($S84*'Conversion Factors'!$B$2)/($X84*'Conversion Factors'!$B$3)</f>
        <v>1.6460585928807243</v>
      </c>
      <c r="AE84" s="23">
        <f>($T84*'Conversion Factors'!$B$2)/($Z84*'Conversion Factors'!$B$3)</f>
        <v>19.595935629532434</v>
      </c>
      <c r="AF84" s="23">
        <f>($T84*'Conversion Factors'!$B$2)/($V84*'Conversion Factors'!$B$3)</f>
        <v>19.595935629532434</v>
      </c>
      <c r="AG84" s="23">
        <f>($T84*'Conversion Factors'!$B$2)/($X84*'Conversion Factors'!$B$3)</f>
        <v>19.595935629532434</v>
      </c>
      <c r="AH84" s="11" t="str">
        <f t="shared" si="5"/>
        <v>NO</v>
      </c>
    </row>
    <row r="85" spans="1:34" x14ac:dyDescent="0.25">
      <c r="A85" s="11">
        <v>2019</v>
      </c>
      <c r="B85" s="11" t="s">
        <v>829</v>
      </c>
      <c r="C85" s="11" t="s">
        <v>830</v>
      </c>
      <c r="D85" s="11" t="s">
        <v>635</v>
      </c>
      <c r="E85" s="11" t="s">
        <v>137</v>
      </c>
      <c r="F85" s="11">
        <v>36.864350000000002</v>
      </c>
      <c r="G85" s="11">
        <v>-86.705910000000003</v>
      </c>
      <c r="H85" s="12">
        <v>110003250277</v>
      </c>
      <c r="I85" s="11">
        <v>4952</v>
      </c>
      <c r="J85" s="11" t="s">
        <v>308</v>
      </c>
      <c r="K85" s="11">
        <v>339999</v>
      </c>
      <c r="L85" s="11" t="s">
        <v>309</v>
      </c>
      <c r="M85" s="11" t="s">
        <v>275</v>
      </c>
      <c r="N85" s="11" t="s">
        <v>276</v>
      </c>
      <c r="O85" s="11" t="s">
        <v>114</v>
      </c>
      <c r="P85" s="11" t="s">
        <v>310</v>
      </c>
      <c r="Q85" s="11">
        <v>365</v>
      </c>
      <c r="R85" s="11">
        <v>0.22104399999999999</v>
      </c>
      <c r="S85" s="11">
        <f t="shared" si="3"/>
        <v>6.0559999999999998E-4</v>
      </c>
      <c r="T85" s="11">
        <f t="shared" si="4"/>
        <v>1.0525904761904761E-2</v>
      </c>
      <c r="U85" s="11" t="s">
        <v>831</v>
      </c>
      <c r="V85" s="11">
        <v>20.45476773</v>
      </c>
      <c r="W85" s="11" t="s">
        <v>97</v>
      </c>
      <c r="X85" s="11">
        <v>36.515676659999997</v>
      </c>
      <c r="Y85" s="11" t="s">
        <v>98</v>
      </c>
      <c r="Z85" s="11">
        <v>12.1206952</v>
      </c>
      <c r="AA85" s="11" t="s">
        <v>99</v>
      </c>
      <c r="AB85" s="23">
        <f>($S85*'Conversion Factors'!$B$2)/($Z85*'Conversion Factors'!$B$3)</f>
        <v>4.9964130770320837E-2</v>
      </c>
      <c r="AC85" s="23">
        <f>($S85*'Conversion Factors'!$B$2)/($V85*'Conversion Factors'!$B$3)</f>
        <v>2.9606789380052276E-2</v>
      </c>
      <c r="AD85" s="23">
        <f>($S85*'Conversion Factors'!$B$2)/($X85*'Conversion Factors'!$B$3)</f>
        <v>1.6584657752306872E-2</v>
      </c>
      <c r="AE85" s="23">
        <f>($T85*'Conversion Factors'!$B$2)/($Z85*'Conversion Factors'!$B$3)</f>
        <v>0.86842417767462399</v>
      </c>
      <c r="AF85" s="23">
        <f>($T85*'Conversion Factors'!$B$2)/($V85*'Conversion Factors'!$B$3)</f>
        <v>0.5145941963675752</v>
      </c>
      <c r="AG85" s="23">
        <f>($T85*'Conversion Factors'!$B$2)/($X85*'Conversion Factors'!$B$3)</f>
        <v>0.28825714664723845</v>
      </c>
      <c r="AH85" s="11" t="str">
        <f t="shared" si="5"/>
        <v>NO</v>
      </c>
    </row>
    <row r="86" spans="1:34" x14ac:dyDescent="0.25">
      <c r="A86" s="11">
        <v>2019</v>
      </c>
      <c r="B86" s="11" t="s">
        <v>836</v>
      </c>
      <c r="C86" s="11" t="s">
        <v>837</v>
      </c>
      <c r="D86" s="11" t="s">
        <v>838</v>
      </c>
      <c r="E86" s="11" t="s">
        <v>137</v>
      </c>
      <c r="F86" s="11">
        <v>38.421495999999998</v>
      </c>
      <c r="G86" s="11">
        <v>-83.734424000000004</v>
      </c>
      <c r="H86" s="12">
        <v>110003251427</v>
      </c>
      <c r="I86" s="11">
        <v>4952</v>
      </c>
      <c r="J86" s="11" t="s">
        <v>308</v>
      </c>
      <c r="K86" s="11">
        <v>339999</v>
      </c>
      <c r="L86" s="11" t="s">
        <v>309</v>
      </c>
      <c r="M86" s="11" t="s">
        <v>275</v>
      </c>
      <c r="N86" s="11" t="s">
        <v>276</v>
      </c>
      <c r="O86" s="11" t="s">
        <v>114</v>
      </c>
      <c r="P86" s="11" t="s">
        <v>310</v>
      </c>
      <c r="Q86" s="11">
        <v>365</v>
      </c>
      <c r="R86" s="11">
        <v>0.47524460000000002</v>
      </c>
      <c r="S86" s="11">
        <f t="shared" si="3"/>
        <v>1.30204E-3</v>
      </c>
      <c r="T86" s="11">
        <f t="shared" si="4"/>
        <v>2.2630695238095237E-2</v>
      </c>
      <c r="U86" s="11" t="s">
        <v>839</v>
      </c>
      <c r="V86" s="11">
        <v>6.0709046449999997</v>
      </c>
      <c r="W86" s="11" t="s">
        <v>97</v>
      </c>
      <c r="X86" s="11">
        <v>9.6062304150000006</v>
      </c>
      <c r="Y86" s="11" t="s">
        <v>98</v>
      </c>
      <c r="Z86" s="11">
        <v>3.4468068019999998</v>
      </c>
      <c r="AA86" s="11" t="s">
        <v>99</v>
      </c>
      <c r="AB86" s="23">
        <f>($S86*'Conversion Factors'!$B$2)/($Z86*'Conversion Factors'!$B$3)</f>
        <v>0.37775253293700567</v>
      </c>
      <c r="AC86" s="23">
        <f>($S86*'Conversion Factors'!$B$2)/($V86*'Conversion Factors'!$B$3)</f>
        <v>0.21447215466847447</v>
      </c>
      <c r="AD86" s="23">
        <f>($S86*'Conversion Factors'!$B$2)/($X86*'Conversion Factors'!$B$3)</f>
        <v>0.13554120021594337</v>
      </c>
      <c r="AE86" s="23">
        <f>($T86*'Conversion Factors'!$B$2)/($Z86*'Conversion Factors'!$B$3)</f>
        <v>6.5656987867622414</v>
      </c>
      <c r="AF86" s="23">
        <f>($T86*'Conversion Factors'!$B$2)/($V86*'Conversion Factors'!$B$3)</f>
        <v>3.7277303073330086</v>
      </c>
      <c r="AG86" s="23">
        <f>($T86*'Conversion Factors'!$B$2)/($X86*'Conversion Factors'!$B$3)</f>
        <v>2.3558351466104446</v>
      </c>
      <c r="AH86" s="11" t="str">
        <f t="shared" si="5"/>
        <v>NO</v>
      </c>
    </row>
    <row r="87" spans="1:34" x14ac:dyDescent="0.25">
      <c r="A87" s="11">
        <v>2023</v>
      </c>
      <c r="B87" s="11" t="s">
        <v>842</v>
      </c>
      <c r="C87" s="11" t="s">
        <v>843</v>
      </c>
      <c r="D87" s="11" t="s">
        <v>347</v>
      </c>
      <c r="E87" s="11" t="s">
        <v>624</v>
      </c>
      <c r="F87" s="11">
        <v>36.170819999999999</v>
      </c>
      <c r="G87" s="11">
        <v>-115.14431</v>
      </c>
      <c r="H87" s="12">
        <v>110004300596</v>
      </c>
      <c r="I87" s="11">
        <v>7011</v>
      </c>
      <c r="J87" s="11" t="s">
        <v>844</v>
      </c>
      <c r="K87" s="11">
        <v>517810</v>
      </c>
      <c r="L87" s="11" t="s">
        <v>845</v>
      </c>
      <c r="M87" s="11" t="s">
        <v>846</v>
      </c>
      <c r="N87" s="11" t="s">
        <v>846</v>
      </c>
      <c r="O87" s="11" t="s">
        <v>723</v>
      </c>
      <c r="P87" s="11" t="s">
        <v>847</v>
      </c>
      <c r="Q87" s="11">
        <v>250</v>
      </c>
      <c r="R87" s="11">
        <v>2.289878E-3</v>
      </c>
      <c r="S87" s="11">
        <f t="shared" si="3"/>
        <v>9.1595120000000005E-6</v>
      </c>
      <c r="T87" s="11">
        <f t="shared" si="4"/>
        <v>1.0904180952380952E-4</v>
      </c>
      <c r="U87" s="11" t="s">
        <v>848</v>
      </c>
      <c r="V87" s="11" t="s">
        <v>80</v>
      </c>
      <c r="W87" s="11" t="s">
        <v>851</v>
      </c>
      <c r="X87" s="11" t="s">
        <v>80</v>
      </c>
      <c r="Y87" s="11" t="s">
        <v>80</v>
      </c>
      <c r="Z87" s="11" t="s">
        <v>80</v>
      </c>
      <c r="AA87" s="11" t="s">
        <v>851</v>
      </c>
      <c r="AB87" s="23">
        <v>1</v>
      </c>
      <c r="AC87" s="23">
        <v>1</v>
      </c>
      <c r="AD87" s="23">
        <v>1</v>
      </c>
      <c r="AE87" s="23">
        <v>1</v>
      </c>
      <c r="AF87" s="23">
        <v>1</v>
      </c>
      <c r="AG87" s="23">
        <v>1</v>
      </c>
      <c r="AH87" s="11" t="str">
        <f t="shared" si="5"/>
        <v>NO</v>
      </c>
    </row>
    <row r="88" spans="1:34" s="24" customFormat="1" x14ac:dyDescent="0.25">
      <c r="A88" s="24">
        <v>2023</v>
      </c>
      <c r="B88" s="24" t="s">
        <v>854</v>
      </c>
      <c r="C88" s="24" t="s">
        <v>843</v>
      </c>
      <c r="D88" s="24" t="s">
        <v>855</v>
      </c>
      <c r="E88" s="24" t="s">
        <v>624</v>
      </c>
      <c r="F88" s="24">
        <v>36.122100000000003</v>
      </c>
      <c r="G88" s="24">
        <v>-115.17139</v>
      </c>
      <c r="H88" s="25">
        <v>110004306938</v>
      </c>
      <c r="I88" s="24">
        <v>7011</v>
      </c>
      <c r="J88" s="24" t="s">
        <v>844</v>
      </c>
      <c r="K88" s="24">
        <v>517810</v>
      </c>
      <c r="L88" s="24" t="s">
        <v>845</v>
      </c>
      <c r="M88" s="24" t="s">
        <v>846</v>
      </c>
      <c r="N88" s="24" t="s">
        <v>846</v>
      </c>
      <c r="O88" s="24" t="s">
        <v>1712</v>
      </c>
      <c r="P88" s="24" t="s">
        <v>856</v>
      </c>
      <c r="Q88" s="24">
        <v>250</v>
      </c>
      <c r="R88" s="24">
        <v>0.67112412200000005</v>
      </c>
      <c r="S88" s="24">
        <f t="shared" si="3"/>
        <v>2.684496488E-3</v>
      </c>
      <c r="T88" s="24">
        <f t="shared" si="4"/>
        <v>3.1958291523809523E-2</v>
      </c>
      <c r="U88" s="24" t="s">
        <v>857</v>
      </c>
      <c r="V88" s="24">
        <v>3.2684760879999999</v>
      </c>
      <c r="W88" s="24" t="s">
        <v>109</v>
      </c>
      <c r="X88" s="24">
        <v>3.2684760879999999</v>
      </c>
      <c r="Y88" s="24" t="s">
        <v>109</v>
      </c>
      <c r="Z88" s="24">
        <v>3.2684760879999999</v>
      </c>
      <c r="AA88" s="24" t="s">
        <v>109</v>
      </c>
      <c r="AB88" s="26">
        <f>($S88*'Conversion Factors'!$B$2)/($Z88*'Conversion Factors'!$B$3)</f>
        <v>0.82132970097470082</v>
      </c>
      <c r="AC88" s="26">
        <f>($S88*'Conversion Factors'!$B$2)/($V88*'Conversion Factors'!$B$3)</f>
        <v>0.82132970097470082</v>
      </c>
      <c r="AD88" s="26">
        <f>($S88*'Conversion Factors'!$B$2)/($X88*'Conversion Factors'!$B$3)</f>
        <v>0.82132970097470082</v>
      </c>
      <c r="AE88" s="26">
        <f>($T88*'Conversion Factors'!$B$2)/($Z88*'Conversion Factors'!$B$3)</f>
        <v>9.7777345354131047</v>
      </c>
      <c r="AF88" s="26">
        <f>($T88*'Conversion Factors'!$B$2)/($V88*'Conversion Factors'!$B$3)</f>
        <v>9.7777345354131047</v>
      </c>
      <c r="AG88" s="26">
        <f>($T88*'Conversion Factors'!$B$2)/($X88*'Conversion Factors'!$B$3)</f>
        <v>9.7777345354131047</v>
      </c>
      <c r="AH88" s="24" t="str">
        <f t="shared" si="5"/>
        <v>NO</v>
      </c>
    </row>
    <row r="89" spans="1:34" x14ac:dyDescent="0.25">
      <c r="A89" s="11">
        <v>2020</v>
      </c>
      <c r="B89" s="11" t="s">
        <v>861</v>
      </c>
      <c r="C89" s="11" t="s">
        <v>862</v>
      </c>
      <c r="D89" s="11" t="s">
        <v>863</v>
      </c>
      <c r="E89" s="11" t="s">
        <v>864</v>
      </c>
      <c r="F89" s="11">
        <v>21.304500000000001</v>
      </c>
      <c r="G89" s="11">
        <v>-157.88205600000001</v>
      </c>
      <c r="H89" s="12">
        <v>110005726802</v>
      </c>
      <c r="I89" s="11">
        <v>4952</v>
      </c>
      <c r="J89" s="11" t="s">
        <v>308</v>
      </c>
      <c r="K89" s="11">
        <v>339999</v>
      </c>
      <c r="L89" s="11" t="s">
        <v>309</v>
      </c>
      <c r="M89" s="11" t="s">
        <v>275</v>
      </c>
      <c r="N89" s="11" t="s">
        <v>276</v>
      </c>
      <c r="O89" s="11" t="s">
        <v>114</v>
      </c>
      <c r="P89" s="11" t="s">
        <v>310</v>
      </c>
      <c r="Q89" s="11">
        <v>365</v>
      </c>
      <c r="R89" s="11">
        <v>10.63046016</v>
      </c>
      <c r="S89" s="11">
        <f t="shared" si="3"/>
        <v>2.9124548383561644E-2</v>
      </c>
      <c r="T89" s="11">
        <f t="shared" si="4"/>
        <v>0.50621238857142858</v>
      </c>
      <c r="U89" s="11" t="s">
        <v>865</v>
      </c>
      <c r="V89" s="11">
        <v>225.88044816625919</v>
      </c>
      <c r="W89" s="11" t="s">
        <v>344</v>
      </c>
      <c r="X89" s="11">
        <v>225.88044816625919</v>
      </c>
      <c r="Y89" s="11" t="s">
        <v>344</v>
      </c>
      <c r="Z89" s="11">
        <v>225.88044816625919</v>
      </c>
      <c r="AA89" s="11" t="s">
        <v>344</v>
      </c>
      <c r="AB89" s="23">
        <f>($S89*'Conversion Factors'!$B$2)/($Z89*'Conversion Factors'!$B$3)</f>
        <v>0.12893789002102801</v>
      </c>
      <c r="AC89" s="23">
        <f>($S89*'Conversion Factors'!$B$2)/($V89*'Conversion Factors'!$B$3)</f>
        <v>0.12893789002102801</v>
      </c>
      <c r="AD89" s="23">
        <f>($S89*'Conversion Factors'!$B$2)/($X89*'Conversion Factors'!$B$3)</f>
        <v>0.12893789002102801</v>
      </c>
      <c r="AE89" s="23">
        <f>($T89*'Conversion Factors'!$B$2)/($Z89*'Conversion Factors'!$B$3)</f>
        <v>2.2410633265559627</v>
      </c>
      <c r="AF89" s="23">
        <f>($T89*'Conversion Factors'!$B$2)/($V89*'Conversion Factors'!$B$3)</f>
        <v>2.2410633265559627</v>
      </c>
      <c r="AG89" s="23">
        <f>($T89*'Conversion Factors'!$B$2)/($X89*'Conversion Factors'!$B$3)</f>
        <v>2.2410633265559627</v>
      </c>
      <c r="AH89" s="11" t="str">
        <f t="shared" si="5"/>
        <v>NO</v>
      </c>
    </row>
    <row r="90" spans="1:34" x14ac:dyDescent="0.25">
      <c r="A90" s="11">
        <v>2023</v>
      </c>
      <c r="B90" s="11" t="s">
        <v>870</v>
      </c>
      <c r="C90" s="11" t="s">
        <v>871</v>
      </c>
      <c r="D90" s="11" t="s">
        <v>872</v>
      </c>
      <c r="E90" s="11" t="s">
        <v>137</v>
      </c>
      <c r="F90" s="11">
        <v>37.021974</v>
      </c>
      <c r="G90" s="11">
        <v>-88.512833000000001</v>
      </c>
      <c r="H90" s="12">
        <v>110006367136</v>
      </c>
      <c r="I90" s="11">
        <v>4952</v>
      </c>
      <c r="J90" s="11" t="s">
        <v>308</v>
      </c>
      <c r="K90" s="11">
        <v>339999</v>
      </c>
      <c r="L90" s="11" t="s">
        <v>309</v>
      </c>
      <c r="M90" s="11" t="s">
        <v>275</v>
      </c>
      <c r="N90" s="11" t="s">
        <v>276</v>
      </c>
      <c r="O90" s="11" t="s">
        <v>114</v>
      </c>
      <c r="P90" s="11" t="s">
        <v>310</v>
      </c>
      <c r="Q90" s="11">
        <v>365</v>
      </c>
      <c r="R90" s="11">
        <v>0.8178628</v>
      </c>
      <c r="S90" s="11">
        <f t="shared" si="3"/>
        <v>2.2407199999999999E-3</v>
      </c>
      <c r="T90" s="11">
        <f t="shared" si="4"/>
        <v>3.8945847619047617E-2</v>
      </c>
      <c r="U90" s="11" t="s">
        <v>873</v>
      </c>
      <c r="V90" s="11">
        <v>2.7017114910000002</v>
      </c>
      <c r="W90" s="11" t="s">
        <v>97</v>
      </c>
      <c r="X90" s="11">
        <v>3.9179400279999999</v>
      </c>
      <c r="Y90" s="11" t="s">
        <v>98</v>
      </c>
      <c r="Z90" s="11">
        <v>2.1184567240000001</v>
      </c>
      <c r="AA90" s="11" t="s">
        <v>109</v>
      </c>
      <c r="AB90" s="23">
        <f>($S90*'Conversion Factors'!$B$2)/($Z90*'Conversion Factors'!$B$3)</f>
        <v>1.0577133696501229</v>
      </c>
      <c r="AC90" s="23">
        <f>($S90*'Conversion Factors'!$B$2)/($V90*'Conversion Factors'!$B$3)</f>
        <v>0.82937057027159811</v>
      </c>
      <c r="AD90" s="23">
        <f>($S90*'Conversion Factors'!$B$2)/($X90*'Conversion Factors'!$B$3)</f>
        <v>0.57191278681818558</v>
      </c>
      <c r="AE90" s="23">
        <f>($T90*'Conversion Factors'!$B$2)/($Z90*'Conversion Factors'!$B$3)</f>
        <v>18.384065710585467</v>
      </c>
      <c r="AF90" s="23">
        <f>($T90*'Conversion Factors'!$B$2)/($V90*'Conversion Factors'!$B$3)</f>
        <v>14.415250388053968</v>
      </c>
      <c r="AG90" s="23">
        <f>($T90*'Conversion Factors'!$B$2)/($X90*'Conversion Factors'!$B$3)</f>
        <v>9.9403889137446537</v>
      </c>
      <c r="AH90" s="11" t="str">
        <f t="shared" si="5"/>
        <v>NO</v>
      </c>
    </row>
    <row r="91" spans="1:34" x14ac:dyDescent="0.25">
      <c r="A91" s="11">
        <v>2019</v>
      </c>
      <c r="B91" s="11" t="s">
        <v>878</v>
      </c>
      <c r="C91" s="11" t="s">
        <v>879</v>
      </c>
      <c r="D91" s="11" t="s">
        <v>880</v>
      </c>
      <c r="E91" s="11" t="s">
        <v>137</v>
      </c>
      <c r="F91" s="11">
        <v>37.491857000000003</v>
      </c>
      <c r="G91" s="11">
        <v>-82.539703000000003</v>
      </c>
      <c r="H91" s="12">
        <v>110006644872</v>
      </c>
      <c r="I91" s="11">
        <v>4952</v>
      </c>
      <c r="J91" s="11" t="s">
        <v>308</v>
      </c>
      <c r="K91" s="11">
        <v>339999</v>
      </c>
      <c r="L91" s="11" t="s">
        <v>309</v>
      </c>
      <c r="M91" s="11" t="s">
        <v>275</v>
      </c>
      <c r="N91" s="11" t="s">
        <v>276</v>
      </c>
      <c r="O91" s="11" t="s">
        <v>114</v>
      </c>
      <c r="P91" s="11" t="s">
        <v>310</v>
      </c>
      <c r="Q91" s="11">
        <v>365</v>
      </c>
      <c r="R91" s="11">
        <v>7.650194688</v>
      </c>
      <c r="S91" s="11">
        <f t="shared" si="3"/>
        <v>2.0959437501369863E-2</v>
      </c>
      <c r="T91" s="11">
        <f t="shared" si="4"/>
        <v>0.36429498514285713</v>
      </c>
      <c r="U91" s="11" t="s">
        <v>881</v>
      </c>
      <c r="V91" s="11">
        <v>1164.1760389999999</v>
      </c>
      <c r="W91" s="11" t="s">
        <v>97</v>
      </c>
      <c r="X91" s="11">
        <v>2321.8659600000001</v>
      </c>
      <c r="Y91" s="11" t="s">
        <v>98</v>
      </c>
      <c r="Z91" s="11">
        <v>795.30831469999998</v>
      </c>
      <c r="AA91" s="11" t="s">
        <v>99</v>
      </c>
      <c r="AB91" s="23">
        <f>($S91*'Conversion Factors'!$B$2)/($Z91*'Conversion Factors'!$B$3)</f>
        <v>2.6353851850871218E-2</v>
      </c>
      <c r="AC91" s="23">
        <f>($S91*'Conversion Factors'!$B$2)/($V91*'Conversion Factors'!$B$3)</f>
        <v>1.800366679885761E-2</v>
      </c>
      <c r="AD91" s="23">
        <f>($S91*'Conversion Factors'!$B$2)/($X91*'Conversion Factors'!$B$3)</f>
        <v>9.0269799645841149E-3</v>
      </c>
      <c r="AE91" s="23">
        <f>($T91*'Conversion Factors'!$B$2)/($Z91*'Conversion Factors'!$B$3)</f>
        <v>0.45805504407466641</v>
      </c>
      <c r="AF91" s="23">
        <f>($T91*'Conversion Factors'!$B$2)/($V91*'Conversion Factors'!$B$3)</f>
        <v>0.31292087531347751</v>
      </c>
      <c r="AG91" s="23">
        <f>($T91*'Conversion Factors'!$B$2)/($X91*'Conversion Factors'!$B$3)</f>
        <v>0.15689750890824772</v>
      </c>
      <c r="AH91" s="11" t="str">
        <f t="shared" si="5"/>
        <v>NO</v>
      </c>
    </row>
    <row r="92" spans="1:34" x14ac:dyDescent="0.25">
      <c r="A92" s="11">
        <v>2020</v>
      </c>
      <c r="B92" s="11" t="s">
        <v>886</v>
      </c>
      <c r="C92" s="11" t="s">
        <v>887</v>
      </c>
      <c r="D92" s="11" t="s">
        <v>888</v>
      </c>
      <c r="E92" s="11" t="s">
        <v>137</v>
      </c>
      <c r="F92" s="11">
        <v>37.700833000000003</v>
      </c>
      <c r="G92" s="11">
        <v>-83.984443999999996</v>
      </c>
      <c r="H92" s="12">
        <v>110006749162</v>
      </c>
      <c r="I92" s="11">
        <v>8711</v>
      </c>
      <c r="J92" s="11" t="s">
        <v>889</v>
      </c>
      <c r="K92" s="11">
        <v>921150</v>
      </c>
      <c r="L92" s="11" t="s">
        <v>890</v>
      </c>
      <c r="M92" s="11" t="s">
        <v>812</v>
      </c>
      <c r="N92" s="11" t="s">
        <v>813</v>
      </c>
      <c r="O92" s="11" t="s">
        <v>114</v>
      </c>
      <c r="P92" s="11" t="s">
        <v>310</v>
      </c>
      <c r="Q92" s="11">
        <v>365</v>
      </c>
      <c r="R92" s="11">
        <v>0.63481073799999999</v>
      </c>
      <c r="S92" s="11">
        <f t="shared" si="3"/>
        <v>1.7392075013698629E-3</v>
      </c>
      <c r="T92" s="11">
        <f t="shared" si="4"/>
        <v>3.0229082761904762E-2</v>
      </c>
      <c r="U92" s="11" t="s">
        <v>891</v>
      </c>
      <c r="V92" s="11">
        <v>2246.929095</v>
      </c>
      <c r="W92" s="11" t="s">
        <v>97</v>
      </c>
      <c r="X92" s="11">
        <v>5637.3172759999998</v>
      </c>
      <c r="Y92" s="11" t="s">
        <v>98</v>
      </c>
      <c r="Z92" s="11">
        <v>1570.935389</v>
      </c>
      <c r="AA92" s="11" t="s">
        <v>99</v>
      </c>
      <c r="AB92" s="23">
        <f>($S92*'Conversion Factors'!$B$2)/($Z92*'Conversion Factors'!$B$3)</f>
        <v>1.1071158709315084E-3</v>
      </c>
      <c r="AC92" s="23">
        <f>($S92*'Conversion Factors'!$B$2)/($V92*'Conversion Factors'!$B$3)</f>
        <v>7.7403755429579458E-4</v>
      </c>
      <c r="AD92" s="23">
        <f>($S92*'Conversion Factors'!$B$2)/($X92*'Conversion Factors'!$B$3)</f>
        <v>3.0851687357996824E-4</v>
      </c>
      <c r="AE92" s="23">
        <f>($T92*'Conversion Factors'!$B$2)/($Z92*'Conversion Factors'!$B$3)</f>
        <v>1.9242728232857172E-2</v>
      </c>
      <c r="AF92" s="23">
        <f>($T92*'Conversion Factors'!$B$2)/($V92*'Conversion Factors'!$B$3)</f>
        <v>1.3453509872284048E-2</v>
      </c>
      <c r="AG92" s="23">
        <f>($T92*'Conversion Factors'!$B$2)/($X92*'Conversion Factors'!$B$3)</f>
        <v>5.3623170884137339E-3</v>
      </c>
      <c r="AH92" s="11" t="str">
        <f t="shared" si="5"/>
        <v>NO</v>
      </c>
    </row>
    <row r="93" spans="1:34" x14ac:dyDescent="0.25">
      <c r="A93" s="11">
        <v>2020</v>
      </c>
      <c r="B93" s="11" t="s">
        <v>895</v>
      </c>
      <c r="C93" s="11" t="s">
        <v>896</v>
      </c>
      <c r="D93" s="11" t="s">
        <v>897</v>
      </c>
      <c r="E93" s="11" t="s">
        <v>137</v>
      </c>
      <c r="F93" s="11">
        <v>36.747222000000001</v>
      </c>
      <c r="G93" s="11">
        <v>-84.171943999999996</v>
      </c>
      <c r="H93" s="12">
        <v>110006751737</v>
      </c>
      <c r="I93" s="11">
        <v>4952</v>
      </c>
      <c r="J93" s="11" t="s">
        <v>308</v>
      </c>
      <c r="K93" s="11">
        <v>339999</v>
      </c>
      <c r="L93" s="11" t="s">
        <v>309</v>
      </c>
      <c r="M93" s="11" t="s">
        <v>275</v>
      </c>
      <c r="N93" s="11" t="s">
        <v>276</v>
      </c>
      <c r="O93" s="11" t="s">
        <v>114</v>
      </c>
      <c r="P93" s="11" t="s">
        <v>310</v>
      </c>
      <c r="Q93" s="11">
        <v>365</v>
      </c>
      <c r="R93" s="11">
        <v>5.4673851879999997</v>
      </c>
      <c r="S93" s="11">
        <f t="shared" si="3"/>
        <v>1.4979137501369862E-2</v>
      </c>
      <c r="T93" s="11">
        <f t="shared" si="4"/>
        <v>0.2603516756190476</v>
      </c>
      <c r="U93" s="11" t="s">
        <v>898</v>
      </c>
      <c r="V93" s="11">
        <v>1388.93154</v>
      </c>
      <c r="W93" s="11" t="s">
        <v>97</v>
      </c>
      <c r="X93" s="11">
        <v>3345.5642750000002</v>
      </c>
      <c r="Y93" s="11" t="s">
        <v>98</v>
      </c>
      <c r="Z93" s="11">
        <v>954.76439600000003</v>
      </c>
      <c r="AA93" s="11" t="s">
        <v>99</v>
      </c>
      <c r="AB93" s="23">
        <f>($S93*'Conversion Factors'!$B$2)/($Z93*'Conversion Factors'!$B$3)</f>
        <v>1.5688831259444935E-2</v>
      </c>
      <c r="AC93" s="23">
        <f>($S93*'Conversion Factors'!$B$2)/($V93*'Conversion Factors'!$B$3)</f>
        <v>1.0784647817393406E-2</v>
      </c>
      <c r="AD93" s="23">
        <f>($S93*'Conversion Factors'!$B$2)/($X93*'Conversion Factors'!$B$3)</f>
        <v>4.4773127251814234E-3</v>
      </c>
      <c r="AE93" s="23">
        <f>($T93*'Conversion Factors'!$B$2)/($Z93*'Conversion Factors'!$B$3)</f>
        <v>0.27268682903320957</v>
      </c>
      <c r="AF93" s="23">
        <f>($T93*'Conversion Factors'!$B$2)/($V93*'Conversion Factors'!$B$3)</f>
        <v>0.1874474501594568</v>
      </c>
      <c r="AG93" s="23">
        <f>($T93*'Conversion Factors'!$B$2)/($X93*'Conversion Factors'!$B$3)</f>
        <v>7.7819959271010444E-2</v>
      </c>
      <c r="AH93" s="11" t="str">
        <f t="shared" si="5"/>
        <v>NO</v>
      </c>
    </row>
    <row r="94" spans="1:34" x14ac:dyDescent="0.25">
      <c r="A94" s="11">
        <v>2021</v>
      </c>
      <c r="B94" s="11" t="s">
        <v>903</v>
      </c>
      <c r="C94" s="11" t="s">
        <v>862</v>
      </c>
      <c r="D94" s="11" t="s">
        <v>862</v>
      </c>
      <c r="E94" s="11" t="s">
        <v>864</v>
      </c>
      <c r="F94" s="11">
        <v>21.27167</v>
      </c>
      <c r="G94" s="11">
        <v>-157.77395999999999</v>
      </c>
      <c r="H94" s="12">
        <v>110006777210</v>
      </c>
      <c r="I94" s="11" t="s">
        <v>80</v>
      </c>
      <c r="J94" s="11" t="e">
        <v>#N/A</v>
      </c>
      <c r="K94" s="11" t="e">
        <v>#N/A</v>
      </c>
      <c r="L94" s="11" t="e">
        <v>#N/A</v>
      </c>
      <c r="M94" s="11" t="s">
        <v>846</v>
      </c>
      <c r="N94" s="11" t="s">
        <v>846</v>
      </c>
      <c r="O94" s="11" t="s">
        <v>723</v>
      </c>
      <c r="P94" s="11" t="s">
        <v>904</v>
      </c>
      <c r="Q94" s="11">
        <v>250</v>
      </c>
      <c r="R94" s="11">
        <v>6.7440745440000001</v>
      </c>
      <c r="S94" s="11">
        <f t="shared" si="3"/>
        <v>2.6976298175999999E-2</v>
      </c>
      <c r="T94" s="11">
        <f t="shared" si="4"/>
        <v>0.32114640685714285</v>
      </c>
      <c r="U94" s="11" t="s">
        <v>905</v>
      </c>
      <c r="V94" s="11" t="s">
        <v>80</v>
      </c>
      <c r="W94" s="11" t="s">
        <v>344</v>
      </c>
      <c r="X94" s="11" t="s">
        <v>80</v>
      </c>
      <c r="Y94" s="11" t="s">
        <v>344</v>
      </c>
      <c r="Z94" s="11" t="s">
        <v>80</v>
      </c>
      <c r="AA94" s="11" t="s">
        <v>344</v>
      </c>
      <c r="AB94" s="23">
        <v>2</v>
      </c>
      <c r="AC94" s="23">
        <v>2</v>
      </c>
      <c r="AD94" s="23">
        <v>2</v>
      </c>
      <c r="AE94" s="23">
        <v>2</v>
      </c>
      <c r="AF94" s="23">
        <v>2</v>
      </c>
      <c r="AG94" s="23">
        <v>2</v>
      </c>
      <c r="AH94" s="11" t="str">
        <f t="shared" si="5"/>
        <v>NO</v>
      </c>
    </row>
    <row r="95" spans="1:34" x14ac:dyDescent="0.25">
      <c r="A95" s="11">
        <v>2022</v>
      </c>
      <c r="B95" s="11" t="s">
        <v>909</v>
      </c>
      <c r="C95" s="11" t="s">
        <v>910</v>
      </c>
      <c r="D95" s="11" t="s">
        <v>911</v>
      </c>
      <c r="E95" s="11" t="s">
        <v>864</v>
      </c>
      <c r="F95" s="11">
        <v>21.994944</v>
      </c>
      <c r="G95" s="11">
        <v>-159.75363899999999</v>
      </c>
      <c r="H95" s="12">
        <v>110006777247</v>
      </c>
      <c r="I95" s="11">
        <v>913</v>
      </c>
      <c r="J95" s="11" t="e">
        <v>#N/A</v>
      </c>
      <c r="K95" s="11" t="e">
        <v>#N/A</v>
      </c>
      <c r="L95" s="11" t="e">
        <v>#N/A</v>
      </c>
      <c r="M95" s="11" t="s">
        <v>846</v>
      </c>
      <c r="N95" s="11" t="s">
        <v>846</v>
      </c>
      <c r="O95" s="11" t="s">
        <v>723</v>
      </c>
      <c r="P95" s="11" t="s">
        <v>912</v>
      </c>
      <c r="Q95" s="11">
        <v>250</v>
      </c>
      <c r="R95" s="11">
        <v>3.4399972499999998</v>
      </c>
      <c r="S95" s="11">
        <f t="shared" si="3"/>
        <v>1.3759988999999999E-2</v>
      </c>
      <c r="T95" s="11">
        <f t="shared" si="4"/>
        <v>0.16380939285714285</v>
      </c>
      <c r="U95" s="11" t="s">
        <v>913</v>
      </c>
      <c r="V95" s="11">
        <v>15.027802383863081</v>
      </c>
      <c r="W95" s="11" t="s">
        <v>344</v>
      </c>
      <c r="X95" s="11">
        <v>15.027802383863081</v>
      </c>
      <c r="Y95" s="11" t="s">
        <v>344</v>
      </c>
      <c r="Z95" s="11">
        <v>15.027802383863081</v>
      </c>
      <c r="AA95" s="11" t="s">
        <v>344</v>
      </c>
      <c r="AB95" s="23">
        <f>($S95*'Conversion Factors'!$B$2)/($Z95*'Conversion Factors'!$B$3)</f>
        <v>0.91563547673314727</v>
      </c>
      <c r="AC95" s="23">
        <f>($S95*'Conversion Factors'!$B$2)/($V95*'Conversion Factors'!$B$3)</f>
        <v>0.91563547673314727</v>
      </c>
      <c r="AD95" s="23">
        <f>($S95*'Conversion Factors'!$B$2)/($X95*'Conversion Factors'!$B$3)</f>
        <v>0.91563547673314727</v>
      </c>
      <c r="AE95" s="23">
        <f>($T95*'Conversion Factors'!$B$2)/($Z95*'Conversion Factors'!$B$3)</f>
        <v>10.90042234206128</v>
      </c>
      <c r="AF95" s="23">
        <f>($T95*'Conversion Factors'!$B$2)/($V95*'Conversion Factors'!$B$3)</f>
        <v>10.90042234206128</v>
      </c>
      <c r="AG95" s="23">
        <f>($T95*'Conversion Factors'!$B$2)/($X95*'Conversion Factors'!$B$3)</f>
        <v>10.90042234206128</v>
      </c>
      <c r="AH95" s="11" t="str">
        <f t="shared" si="5"/>
        <v>NO</v>
      </c>
    </row>
    <row r="96" spans="1:34" x14ac:dyDescent="0.25">
      <c r="A96" s="11">
        <v>2021</v>
      </c>
      <c r="B96" s="11" t="s">
        <v>917</v>
      </c>
      <c r="C96" s="11" t="s">
        <v>918</v>
      </c>
      <c r="D96" s="11" t="s">
        <v>919</v>
      </c>
      <c r="E96" s="11" t="s">
        <v>411</v>
      </c>
      <c r="F96" s="11">
        <v>30.048590999999998</v>
      </c>
      <c r="G96" s="11">
        <v>-90.630941000000007</v>
      </c>
      <c r="H96" s="12">
        <v>110007015871</v>
      </c>
      <c r="I96" s="11">
        <v>2869</v>
      </c>
      <c r="J96" s="11" t="s">
        <v>68</v>
      </c>
      <c r="K96" s="11">
        <v>325180</v>
      </c>
      <c r="L96" s="11" t="s">
        <v>69</v>
      </c>
      <c r="M96" s="11" t="s">
        <v>70</v>
      </c>
      <c r="N96" s="11" t="s">
        <v>71</v>
      </c>
      <c r="O96" s="11" t="s">
        <v>72</v>
      </c>
      <c r="P96" s="11" t="s">
        <v>73</v>
      </c>
      <c r="Q96" s="11">
        <v>350</v>
      </c>
      <c r="R96" s="11">
        <v>0.16571</v>
      </c>
      <c r="S96" s="11">
        <f t="shared" si="3"/>
        <v>4.7345714285714283E-4</v>
      </c>
      <c r="T96" s="11">
        <f t="shared" si="4"/>
        <v>7.8909523809523804E-3</v>
      </c>
      <c r="U96" s="11" t="s">
        <v>920</v>
      </c>
      <c r="V96" s="11">
        <v>49.821562591687041</v>
      </c>
      <c r="W96" s="11" t="s">
        <v>344</v>
      </c>
      <c r="X96" s="11">
        <v>49.821562591687041</v>
      </c>
      <c r="Y96" s="11" t="s">
        <v>344</v>
      </c>
      <c r="Z96" s="11">
        <v>49.821562591687041</v>
      </c>
      <c r="AA96" s="11" t="s">
        <v>344</v>
      </c>
      <c r="AB96" s="23">
        <f>($S96*'Conversion Factors'!$B$2)/($Z96*'Conversion Factors'!$B$3)</f>
        <v>9.5030568739355708E-3</v>
      </c>
      <c r="AC96" s="23">
        <f>($S96*'Conversion Factors'!$B$2)/($V96*'Conversion Factors'!$B$3)</f>
        <v>9.5030568739355708E-3</v>
      </c>
      <c r="AD96" s="23">
        <f>($S96*'Conversion Factors'!$B$2)/($X96*'Conversion Factors'!$B$3)</f>
        <v>9.5030568739355708E-3</v>
      </c>
      <c r="AE96" s="23">
        <f>($T96*'Conversion Factors'!$B$2)/($Z96*'Conversion Factors'!$B$3)</f>
        <v>0.15838428123225953</v>
      </c>
      <c r="AF96" s="23">
        <f>($T96*'Conversion Factors'!$B$2)/($V96*'Conversion Factors'!$B$3)</f>
        <v>0.15838428123225953</v>
      </c>
      <c r="AG96" s="23">
        <f>($T96*'Conversion Factors'!$B$2)/($X96*'Conversion Factors'!$B$3)</f>
        <v>0.15838428123225953</v>
      </c>
      <c r="AH96" s="11" t="str">
        <f t="shared" si="5"/>
        <v>NO</v>
      </c>
    </row>
    <row r="97" spans="1:34" x14ac:dyDescent="0.25">
      <c r="A97" s="11">
        <v>2021</v>
      </c>
      <c r="B97" s="11" t="s">
        <v>923</v>
      </c>
      <c r="C97" s="11" t="s">
        <v>924</v>
      </c>
      <c r="D97" s="11" t="s">
        <v>925</v>
      </c>
      <c r="E97" s="11" t="s">
        <v>67</v>
      </c>
      <c r="F97" s="11">
        <v>39.698279999999997</v>
      </c>
      <c r="G97" s="11">
        <v>-75.503974999999997</v>
      </c>
      <c r="H97" s="12">
        <v>110007970142</v>
      </c>
      <c r="I97" s="11">
        <v>2869</v>
      </c>
      <c r="J97" s="11" t="s">
        <v>68</v>
      </c>
      <c r="K97" s="11">
        <v>325180</v>
      </c>
      <c r="L97" s="11" t="s">
        <v>69</v>
      </c>
      <c r="M97" s="11" t="s">
        <v>70</v>
      </c>
      <c r="N97" s="11" t="s">
        <v>71</v>
      </c>
      <c r="O97" s="11" t="s">
        <v>72</v>
      </c>
      <c r="P97" s="11" t="s">
        <v>73</v>
      </c>
      <c r="Q97" s="11">
        <v>350</v>
      </c>
      <c r="R97" s="11">
        <v>1.77</v>
      </c>
      <c r="S97" s="11">
        <f t="shared" si="3"/>
        <v>5.0571428571428573E-3</v>
      </c>
      <c r="T97" s="11">
        <f t="shared" si="4"/>
        <v>8.4285714285714283E-2</v>
      </c>
      <c r="U97" s="11" t="s">
        <v>926</v>
      </c>
      <c r="V97" s="11">
        <v>236.813198</v>
      </c>
      <c r="W97" s="11" t="s">
        <v>109</v>
      </c>
      <c r="X97" s="11">
        <v>236.813198</v>
      </c>
      <c r="Y97" s="11" t="s">
        <v>109</v>
      </c>
      <c r="Z97" s="11">
        <v>236.813198</v>
      </c>
      <c r="AA97" s="11" t="s">
        <v>109</v>
      </c>
      <c r="AB97" s="23">
        <f>($S97*'Conversion Factors'!$B$2)/($Z97*'Conversion Factors'!$B$3)</f>
        <v>2.1354987390284123E-2</v>
      </c>
      <c r="AC97" s="23">
        <f>($S97*'Conversion Factors'!$B$2)/($V97*'Conversion Factors'!$B$3)</f>
        <v>2.1354987390284123E-2</v>
      </c>
      <c r="AD97" s="23">
        <f>($S97*'Conversion Factors'!$B$2)/($X97*'Conversion Factors'!$B$3)</f>
        <v>2.1354987390284123E-2</v>
      </c>
      <c r="AE97" s="23">
        <f>($T97*'Conversion Factors'!$B$2)/($Z97*'Conversion Factors'!$B$3)</f>
        <v>0.35591645650473536</v>
      </c>
      <c r="AF97" s="23">
        <f>($T97*'Conversion Factors'!$B$2)/($V97*'Conversion Factors'!$B$3)</f>
        <v>0.35591645650473536</v>
      </c>
      <c r="AG97" s="23">
        <f>($T97*'Conversion Factors'!$B$2)/($X97*'Conversion Factors'!$B$3)</f>
        <v>0.35591645650473536</v>
      </c>
      <c r="AH97" s="11" t="str">
        <f t="shared" si="5"/>
        <v>NO</v>
      </c>
    </row>
    <row r="98" spans="1:34" x14ac:dyDescent="0.25">
      <c r="A98" s="11">
        <v>2021</v>
      </c>
      <c r="B98" s="11" t="s">
        <v>929</v>
      </c>
      <c r="C98" s="11" t="s">
        <v>930</v>
      </c>
      <c r="D98" s="11" t="s">
        <v>931</v>
      </c>
      <c r="E98" s="11" t="s">
        <v>103</v>
      </c>
      <c r="F98" s="11">
        <v>41.452778000000002</v>
      </c>
      <c r="G98" s="11">
        <v>-79.690278000000006</v>
      </c>
      <c r="H98" s="12">
        <v>110008476327</v>
      </c>
      <c r="I98" s="11">
        <v>2865</v>
      </c>
      <c r="J98" s="11" t="s">
        <v>86</v>
      </c>
      <c r="K98" s="11">
        <v>323120</v>
      </c>
      <c r="L98" s="11" t="s">
        <v>87</v>
      </c>
      <c r="M98" s="11" t="s">
        <v>88</v>
      </c>
      <c r="N98" s="11" t="s">
        <v>89</v>
      </c>
      <c r="O98" s="11" t="s">
        <v>72</v>
      </c>
      <c r="P98" s="11" t="s">
        <v>932</v>
      </c>
      <c r="Q98" s="11">
        <v>350</v>
      </c>
      <c r="R98" s="11">
        <v>1.077115E-2</v>
      </c>
      <c r="S98" s="11">
        <f t="shared" si="3"/>
        <v>3.0774714285714283E-5</v>
      </c>
      <c r="T98" s="11">
        <f t="shared" si="4"/>
        <v>5.1291190476190473E-4</v>
      </c>
      <c r="U98" s="11" t="s">
        <v>933</v>
      </c>
      <c r="V98" s="11">
        <v>551.69682150000006</v>
      </c>
      <c r="W98" s="11" t="s">
        <v>97</v>
      </c>
      <c r="X98" s="11">
        <v>952.38332890000004</v>
      </c>
      <c r="Y98" s="11" t="s">
        <v>98</v>
      </c>
      <c r="Z98" s="11">
        <v>367.11433959999999</v>
      </c>
      <c r="AA98" s="11" t="s">
        <v>99</v>
      </c>
      <c r="AB98" s="23">
        <f>($S98*'Conversion Factors'!$B$2)/($Z98*'Conversion Factors'!$B$3)</f>
        <v>8.3828690318241885E-5</v>
      </c>
      <c r="AC98" s="23">
        <f>($S98*'Conversion Factors'!$B$2)/($V98*'Conversion Factors'!$B$3)</f>
        <v>5.5781931463809025E-5</v>
      </c>
      <c r="AD98" s="23">
        <f>($S98*'Conversion Factors'!$B$2)/($X98*'Conversion Factors'!$B$3)</f>
        <v>3.231336936699531E-5</v>
      </c>
      <c r="AE98" s="23">
        <f>($T98*'Conversion Factors'!$B$2)/($Z98*'Conversion Factors'!$B$3)</f>
        <v>1.397144838637365E-3</v>
      </c>
      <c r="AF98" s="23">
        <f>($T98*'Conversion Factors'!$B$2)/($V98*'Conversion Factors'!$B$3)</f>
        <v>9.2969885773015054E-4</v>
      </c>
      <c r="AG98" s="23">
        <f>($T98*'Conversion Factors'!$B$2)/($X98*'Conversion Factors'!$B$3)</f>
        <v>5.3855615611658855E-4</v>
      </c>
      <c r="AH98" s="11" t="str">
        <f t="shared" si="5"/>
        <v>NO</v>
      </c>
    </row>
    <row r="99" spans="1:34" x14ac:dyDescent="0.25">
      <c r="A99" s="11">
        <v>2023</v>
      </c>
      <c r="B99" s="11" t="s">
        <v>938</v>
      </c>
      <c r="C99" s="11" t="s">
        <v>843</v>
      </c>
      <c r="D99" s="11" t="s">
        <v>855</v>
      </c>
      <c r="E99" s="11" t="s">
        <v>624</v>
      </c>
      <c r="F99" s="11">
        <v>36.176639999999999</v>
      </c>
      <c r="G99" s="11">
        <v>-115.12891999999999</v>
      </c>
      <c r="H99" s="12">
        <v>110008995490</v>
      </c>
      <c r="I99" s="11">
        <v>6513</v>
      </c>
      <c r="J99" s="11" t="s">
        <v>844</v>
      </c>
      <c r="K99" s="11">
        <v>517810</v>
      </c>
      <c r="L99" s="11" t="s">
        <v>845</v>
      </c>
      <c r="M99" s="11" t="s">
        <v>846</v>
      </c>
      <c r="N99" s="11" t="s">
        <v>846</v>
      </c>
      <c r="O99" s="11" t="s">
        <v>723</v>
      </c>
      <c r="P99" s="11" t="s">
        <v>939</v>
      </c>
      <c r="Q99" s="11">
        <v>250</v>
      </c>
      <c r="R99" s="11">
        <v>0.25150662600000001</v>
      </c>
      <c r="S99" s="11">
        <f t="shared" si="3"/>
        <v>1.0060265040000001E-3</v>
      </c>
      <c r="T99" s="11">
        <f t="shared" si="4"/>
        <v>1.1976506000000001E-2</v>
      </c>
      <c r="U99" s="11" t="s">
        <v>940</v>
      </c>
      <c r="V99" s="11">
        <v>1.5131833740831298</v>
      </c>
      <c r="W99" s="11" t="s">
        <v>344</v>
      </c>
      <c r="X99" s="11">
        <v>1.5131833740831298</v>
      </c>
      <c r="Y99" s="11" t="s">
        <v>344</v>
      </c>
      <c r="Z99" s="11">
        <v>1.5131833740831298</v>
      </c>
      <c r="AA99" s="11" t="s">
        <v>344</v>
      </c>
      <c r="AB99" s="23">
        <f>($S99*'Conversion Factors'!$B$2)/($Z99*'Conversion Factors'!$B$3)</f>
        <v>0.66484110335244273</v>
      </c>
      <c r="AC99" s="23">
        <f>($S99*'Conversion Factors'!$B$2)/($V99*'Conversion Factors'!$B$3)</f>
        <v>0.66484110335244273</v>
      </c>
      <c r="AD99" s="23">
        <f>($S99*'Conversion Factors'!$B$2)/($X99*'Conversion Factors'!$B$3)</f>
        <v>0.66484110335244273</v>
      </c>
      <c r="AE99" s="23">
        <f>($T99*'Conversion Factors'!$B$2)/($Z99*'Conversion Factors'!$B$3)</f>
        <v>7.9147750399100332</v>
      </c>
      <c r="AF99" s="23">
        <f>($T99*'Conversion Factors'!$B$2)/($V99*'Conversion Factors'!$B$3)</f>
        <v>7.9147750399100332</v>
      </c>
      <c r="AG99" s="23">
        <f>($T99*'Conversion Factors'!$B$2)/($X99*'Conversion Factors'!$B$3)</f>
        <v>7.9147750399100332</v>
      </c>
      <c r="AH99" s="11" t="str">
        <f t="shared" si="5"/>
        <v>NO</v>
      </c>
    </row>
    <row r="100" spans="1:34" x14ac:dyDescent="0.25">
      <c r="A100" s="11">
        <v>2019</v>
      </c>
      <c r="B100" s="11" t="s">
        <v>941</v>
      </c>
      <c r="C100" s="11" t="s">
        <v>942</v>
      </c>
      <c r="D100" s="11" t="s">
        <v>943</v>
      </c>
      <c r="E100" s="11" t="s">
        <v>256</v>
      </c>
      <c r="F100" s="11">
        <v>34.661079999999998</v>
      </c>
      <c r="G100" s="11">
        <v>-120.48135000000001</v>
      </c>
      <c r="H100" s="12">
        <v>110009547222</v>
      </c>
      <c r="I100" s="11">
        <v>4952</v>
      </c>
      <c r="J100" s="11" t="s">
        <v>308</v>
      </c>
      <c r="K100" s="11">
        <v>339999</v>
      </c>
      <c r="L100" s="11" t="s">
        <v>309</v>
      </c>
      <c r="M100" s="11" t="s">
        <v>275</v>
      </c>
      <c r="N100" s="11" t="s">
        <v>276</v>
      </c>
      <c r="O100" s="11" t="s">
        <v>114</v>
      </c>
      <c r="P100" s="11" t="s">
        <v>310</v>
      </c>
      <c r="Q100" s="11">
        <v>365</v>
      </c>
      <c r="R100" s="11">
        <v>1.060320438</v>
      </c>
      <c r="S100" s="11">
        <f t="shared" si="3"/>
        <v>2.9049875013698631E-3</v>
      </c>
      <c r="T100" s="11">
        <f t="shared" si="4"/>
        <v>5.0491449428571429E-2</v>
      </c>
      <c r="U100" s="11" t="s">
        <v>944</v>
      </c>
      <c r="V100" s="11">
        <v>11.89425181</v>
      </c>
      <c r="W100" s="11" t="s">
        <v>109</v>
      </c>
      <c r="X100" s="11">
        <v>11.89425181</v>
      </c>
      <c r="Y100" s="11" t="s">
        <v>109</v>
      </c>
      <c r="Z100" s="11">
        <v>11.89425181</v>
      </c>
      <c r="AA100" s="11" t="s">
        <v>109</v>
      </c>
      <c r="AB100" s="23">
        <f>($S100*'Conversion Factors'!$B$2)/($Z100*'Conversion Factors'!$B$3)</f>
        <v>0.24423457210881624</v>
      </c>
      <c r="AC100" s="23">
        <f>($S100*'Conversion Factors'!$B$2)/($V100*'Conversion Factors'!$B$3)</f>
        <v>0.24423457210881624</v>
      </c>
      <c r="AD100" s="23">
        <f>($S100*'Conversion Factors'!$B$2)/($X100*'Conversion Factors'!$B$3)</f>
        <v>0.24423457210881624</v>
      </c>
      <c r="AE100" s="23">
        <f>($T100*'Conversion Factors'!$B$2)/($Z100*'Conversion Factors'!$B$3)</f>
        <v>4.2450294676056153</v>
      </c>
      <c r="AF100" s="23">
        <f>($T100*'Conversion Factors'!$B$2)/($V100*'Conversion Factors'!$B$3)</f>
        <v>4.2450294676056153</v>
      </c>
      <c r="AG100" s="23">
        <f>($T100*'Conversion Factors'!$B$2)/($X100*'Conversion Factors'!$B$3)</f>
        <v>4.2450294676056153</v>
      </c>
      <c r="AH100" s="11" t="str">
        <f t="shared" si="5"/>
        <v>NO</v>
      </c>
    </row>
    <row r="101" spans="1:34" x14ac:dyDescent="0.25">
      <c r="A101" s="11">
        <v>2019</v>
      </c>
      <c r="B101" s="11" t="s">
        <v>950</v>
      </c>
      <c r="C101" s="11" t="s">
        <v>711</v>
      </c>
      <c r="D101" s="11" t="s">
        <v>951</v>
      </c>
      <c r="E101" s="11" t="s">
        <v>137</v>
      </c>
      <c r="F101" s="11">
        <v>37.108094000000001</v>
      </c>
      <c r="G101" s="11">
        <v>-85.303033999999997</v>
      </c>
      <c r="H101" s="12">
        <v>110009696356</v>
      </c>
      <c r="I101" s="11">
        <v>4952</v>
      </c>
      <c r="J101" s="11" t="s">
        <v>308</v>
      </c>
      <c r="K101" s="11">
        <v>339999</v>
      </c>
      <c r="L101" s="11" t="s">
        <v>309</v>
      </c>
      <c r="M101" s="11" t="s">
        <v>275</v>
      </c>
      <c r="N101" s="11" t="s">
        <v>276</v>
      </c>
      <c r="O101" s="11" t="s">
        <v>114</v>
      </c>
      <c r="P101" s="11" t="s">
        <v>310</v>
      </c>
      <c r="Q101" s="11">
        <v>365</v>
      </c>
      <c r="R101" s="11">
        <v>4.6419240000000004</v>
      </c>
      <c r="S101" s="11">
        <f t="shared" si="3"/>
        <v>1.2717600000000001E-2</v>
      </c>
      <c r="T101" s="11">
        <f t="shared" si="4"/>
        <v>0.22104400000000002</v>
      </c>
      <c r="U101" s="11" t="s">
        <v>952</v>
      </c>
      <c r="V101" s="11">
        <v>109.26405870000001</v>
      </c>
      <c r="W101" s="11" t="s">
        <v>97</v>
      </c>
      <c r="X101" s="11">
        <v>237.51412970000001</v>
      </c>
      <c r="Y101" s="11" t="s">
        <v>98</v>
      </c>
      <c r="Z101" s="11">
        <v>68.679122919999998</v>
      </c>
      <c r="AA101" s="11" t="s">
        <v>99</v>
      </c>
      <c r="AB101" s="23">
        <f>($S101*'Conversion Factors'!$B$2)/($Z101*'Conversion Factors'!$B$3)</f>
        <v>0.18517417607114658</v>
      </c>
      <c r="AC101" s="23">
        <f>($S101*'Conversion Factors'!$B$2)/($V101*'Conversion Factors'!$B$3)</f>
        <v>0.11639326006475723</v>
      </c>
      <c r="AD101" s="23">
        <f>($S101*'Conversion Factors'!$B$2)/($X101*'Conversion Factors'!$B$3)</f>
        <v>5.3544603919200011E-2</v>
      </c>
      <c r="AE101" s="23">
        <f>($T101*'Conversion Factors'!$B$2)/($Z101*'Conversion Factors'!$B$3)</f>
        <v>3.2185035364746915</v>
      </c>
      <c r="AF101" s="23">
        <f>($T101*'Conversion Factors'!$B$2)/($V101*'Conversion Factors'!$B$3)</f>
        <v>2.0230257106493523</v>
      </c>
      <c r="AG101" s="23">
        <f>($T101*'Conversion Factors'!$B$2)/($X101*'Conversion Factors'!$B$3)</f>
        <v>0.9306562109765717</v>
      </c>
      <c r="AH101" s="11" t="str">
        <f t="shared" si="5"/>
        <v>NO</v>
      </c>
    </row>
    <row r="102" spans="1:34" x14ac:dyDescent="0.25">
      <c r="A102" s="11">
        <v>2019</v>
      </c>
      <c r="B102" s="11" t="s">
        <v>957</v>
      </c>
      <c r="C102" s="11" t="s">
        <v>958</v>
      </c>
      <c r="D102" s="11" t="s">
        <v>959</v>
      </c>
      <c r="E102" s="11" t="s">
        <v>624</v>
      </c>
      <c r="F102" s="11">
        <v>39.526260000000001</v>
      </c>
      <c r="G102" s="11">
        <v>-119.81308</v>
      </c>
      <c r="H102" s="12">
        <v>110009830273</v>
      </c>
      <c r="I102" s="11">
        <v>7011</v>
      </c>
      <c r="J102" s="11" t="s">
        <v>844</v>
      </c>
      <c r="K102" s="11">
        <v>517810</v>
      </c>
      <c r="L102" s="11" t="s">
        <v>845</v>
      </c>
      <c r="M102" s="11" t="s">
        <v>846</v>
      </c>
      <c r="N102" s="11" t="s">
        <v>846</v>
      </c>
      <c r="O102" s="11" t="s">
        <v>723</v>
      </c>
      <c r="P102" s="11" t="s">
        <v>960</v>
      </c>
      <c r="Q102" s="11">
        <v>250</v>
      </c>
      <c r="R102" s="11">
        <v>0.48152252600000001</v>
      </c>
      <c r="S102" s="11">
        <f t="shared" si="3"/>
        <v>1.9260901040000001E-3</v>
      </c>
      <c r="T102" s="11">
        <f t="shared" si="4"/>
        <v>2.2929644095238094E-2</v>
      </c>
      <c r="U102" s="11" t="s">
        <v>961</v>
      </c>
      <c r="V102" s="11" t="s">
        <v>80</v>
      </c>
      <c r="W102" s="11" t="s">
        <v>344</v>
      </c>
      <c r="X102" s="11" t="s">
        <v>80</v>
      </c>
      <c r="Y102" s="11" t="s">
        <v>344</v>
      </c>
      <c r="Z102" s="11" t="s">
        <v>80</v>
      </c>
      <c r="AA102" s="11" t="s">
        <v>344</v>
      </c>
      <c r="AB102" s="23">
        <v>11.3</v>
      </c>
      <c r="AC102" s="23">
        <v>11.3</v>
      </c>
      <c r="AD102" s="23">
        <v>11.3</v>
      </c>
      <c r="AE102" s="23">
        <v>11.3</v>
      </c>
      <c r="AF102" s="23">
        <v>11.3</v>
      </c>
      <c r="AG102" s="23">
        <v>11.3</v>
      </c>
      <c r="AH102" s="11" t="str">
        <f t="shared" si="5"/>
        <v>NO</v>
      </c>
    </row>
    <row r="103" spans="1:34" x14ac:dyDescent="0.25">
      <c r="A103" s="11">
        <v>2021</v>
      </c>
      <c r="B103" s="11" t="s">
        <v>967</v>
      </c>
      <c r="C103" s="11" t="s">
        <v>968</v>
      </c>
      <c r="D103" s="11" t="s">
        <v>969</v>
      </c>
      <c r="E103" s="11" t="s">
        <v>137</v>
      </c>
      <c r="F103" s="11">
        <v>37.780760000000001</v>
      </c>
      <c r="G103" s="11">
        <v>-85.510740999999996</v>
      </c>
      <c r="H103" s="12">
        <v>110009933402</v>
      </c>
      <c r="I103" s="11">
        <v>4952</v>
      </c>
      <c r="J103" s="11" t="s">
        <v>308</v>
      </c>
      <c r="K103" s="11">
        <v>339999</v>
      </c>
      <c r="L103" s="11" t="s">
        <v>309</v>
      </c>
      <c r="M103" s="11" t="s">
        <v>275</v>
      </c>
      <c r="N103" s="11" t="s">
        <v>276</v>
      </c>
      <c r="O103" s="11" t="s">
        <v>114</v>
      </c>
      <c r="P103" s="11" t="s">
        <v>310</v>
      </c>
      <c r="Q103" s="11">
        <v>365</v>
      </c>
      <c r="R103" s="11">
        <v>1.6219103500000001</v>
      </c>
      <c r="S103" s="11">
        <f t="shared" si="3"/>
        <v>4.4435899999999999E-3</v>
      </c>
      <c r="T103" s="11">
        <f t="shared" si="4"/>
        <v>7.7233826190476196E-2</v>
      </c>
      <c r="U103" s="11" t="s">
        <v>970</v>
      </c>
      <c r="V103" s="11">
        <v>501.07823960000002</v>
      </c>
      <c r="W103" s="11" t="s">
        <v>97</v>
      </c>
      <c r="X103" s="11">
        <v>1140.332422</v>
      </c>
      <c r="Y103" s="11" t="s">
        <v>98</v>
      </c>
      <c r="Z103" s="11">
        <v>332.30373889999998</v>
      </c>
      <c r="AA103" s="11" t="s">
        <v>99</v>
      </c>
      <c r="AB103" s="23">
        <f>($S103*'Conversion Factors'!$B$2)/($Z103*'Conversion Factors'!$B$3)</f>
        <v>1.3372073437118947E-2</v>
      </c>
      <c r="AC103" s="23">
        <f>($S103*'Conversion Factors'!$B$2)/($V103*'Conversion Factors'!$B$3)</f>
        <v>8.8680562212145198E-3</v>
      </c>
      <c r="AD103" s="23">
        <f>($S103*'Conversion Factors'!$B$2)/($X103*'Conversion Factors'!$B$3)</f>
        <v>3.8967496795421293E-3</v>
      </c>
      <c r="AE103" s="23">
        <f>($T103*'Conversion Factors'!$B$2)/($Z103*'Conversion Factors'!$B$3)</f>
        <v>0.23241937164516266</v>
      </c>
      <c r="AF103" s="23">
        <f>($T103*'Conversion Factors'!$B$2)/($V103*'Conversion Factors'!$B$3)</f>
        <v>0.15413526289253809</v>
      </c>
      <c r="AG103" s="23">
        <f>($T103*'Conversion Factors'!$B$2)/($X103*'Conversion Factors'!$B$3)</f>
        <v>6.7729220620613206E-2</v>
      </c>
      <c r="AH103" s="11" t="str">
        <f t="shared" si="5"/>
        <v>NO</v>
      </c>
    </row>
    <row r="104" spans="1:34" x14ac:dyDescent="0.25">
      <c r="A104" s="11">
        <v>2019</v>
      </c>
      <c r="B104" s="11" t="s">
        <v>975</v>
      </c>
      <c r="C104" s="11" t="s">
        <v>976</v>
      </c>
      <c r="D104" s="11" t="s">
        <v>977</v>
      </c>
      <c r="E104" s="11" t="s">
        <v>137</v>
      </c>
      <c r="F104" s="11">
        <v>37.640973000000002</v>
      </c>
      <c r="G104" s="11">
        <v>-84.312661000000006</v>
      </c>
      <c r="H104" s="12">
        <v>110009933484</v>
      </c>
      <c r="I104" s="11">
        <v>4952</v>
      </c>
      <c r="J104" s="11" t="s">
        <v>308</v>
      </c>
      <c r="K104" s="11">
        <v>339999</v>
      </c>
      <c r="L104" s="11" t="s">
        <v>309</v>
      </c>
      <c r="M104" s="11" t="s">
        <v>275</v>
      </c>
      <c r="N104" s="11" t="s">
        <v>276</v>
      </c>
      <c r="O104" s="11" t="s">
        <v>114</v>
      </c>
      <c r="P104" s="11" t="s">
        <v>310</v>
      </c>
      <c r="Q104" s="11">
        <v>365</v>
      </c>
      <c r="R104" s="11">
        <v>3.2327685000000002</v>
      </c>
      <c r="S104" s="11">
        <f t="shared" si="3"/>
        <v>8.8569000000000009E-3</v>
      </c>
      <c r="T104" s="11">
        <f t="shared" si="4"/>
        <v>0.15394135714285714</v>
      </c>
      <c r="U104" s="11" t="s">
        <v>978</v>
      </c>
      <c r="V104" s="11">
        <v>56.511002439999999</v>
      </c>
      <c r="W104" s="11" t="s">
        <v>97</v>
      </c>
      <c r="X104" s="11">
        <v>101.58288880000001</v>
      </c>
      <c r="Y104" s="11" t="s">
        <v>98</v>
      </c>
      <c r="Z104" s="11">
        <v>34.705723540000001</v>
      </c>
      <c r="AA104" s="11" t="s">
        <v>99</v>
      </c>
      <c r="AB104" s="23">
        <f>($S104*'Conversion Factors'!$B$2)/($Z104*'Conversion Factors'!$B$3)</f>
        <v>0.25519998134578581</v>
      </c>
      <c r="AC104" s="23">
        <f>($S104*'Conversion Factors'!$B$2)/($V104*'Conversion Factors'!$B$3)</f>
        <v>0.15672877170076263</v>
      </c>
      <c r="AD104" s="23">
        <f>($S104*'Conversion Factors'!$B$2)/($X104*'Conversion Factors'!$B$3)</f>
        <v>8.7188896718991507E-2</v>
      </c>
      <c r="AE104" s="23">
        <f>($T104*'Conversion Factors'!$B$2)/($Z104*'Conversion Factors'!$B$3)</f>
        <v>4.4356187233910394</v>
      </c>
      <c r="AF104" s="23">
        <f>($T104*'Conversion Factors'!$B$2)/($V104*'Conversion Factors'!$B$3)</f>
        <v>2.7240953176561122</v>
      </c>
      <c r="AG104" s="23">
        <f>($T104*'Conversion Factors'!$B$2)/($X104*'Conversion Factors'!$B$3)</f>
        <v>1.5154260620205666</v>
      </c>
      <c r="AH104" s="11" t="str">
        <f t="shared" si="5"/>
        <v>NO</v>
      </c>
    </row>
    <row r="105" spans="1:34" x14ac:dyDescent="0.25">
      <c r="A105" s="11">
        <v>2019</v>
      </c>
      <c r="B105" s="11" t="s">
        <v>983</v>
      </c>
      <c r="C105" s="11" t="s">
        <v>984</v>
      </c>
      <c r="D105" s="11" t="s">
        <v>985</v>
      </c>
      <c r="E105" s="11" t="s">
        <v>137</v>
      </c>
      <c r="F105" s="11">
        <v>36.644849999999998</v>
      </c>
      <c r="G105" s="11">
        <v>-87.187950000000001</v>
      </c>
      <c r="H105" s="12">
        <v>110009937499</v>
      </c>
      <c r="I105" s="11">
        <v>4952</v>
      </c>
      <c r="J105" s="11" t="s">
        <v>308</v>
      </c>
      <c r="K105" s="11">
        <v>339999</v>
      </c>
      <c r="L105" s="11" t="s">
        <v>309</v>
      </c>
      <c r="M105" s="11" t="s">
        <v>275</v>
      </c>
      <c r="N105" s="11" t="s">
        <v>276</v>
      </c>
      <c r="O105" s="11" t="s">
        <v>114</v>
      </c>
      <c r="P105" s="11" t="s">
        <v>310</v>
      </c>
      <c r="Q105" s="11">
        <v>365</v>
      </c>
      <c r="R105" s="11">
        <v>1.053412813</v>
      </c>
      <c r="S105" s="11">
        <f t="shared" si="3"/>
        <v>2.8860625013698632E-3</v>
      </c>
      <c r="T105" s="11">
        <f t="shared" si="4"/>
        <v>5.0162514904761903E-2</v>
      </c>
      <c r="U105" s="11" t="s">
        <v>986</v>
      </c>
      <c r="V105" s="11">
        <v>13.821515890000001</v>
      </c>
      <c r="W105" s="11" t="s">
        <v>97</v>
      </c>
      <c r="X105" s="11">
        <v>24.319794680000001</v>
      </c>
      <c r="Y105" s="11" t="s">
        <v>98</v>
      </c>
      <c r="Z105" s="11">
        <v>8.0778586049999994</v>
      </c>
      <c r="AA105" s="11" t="s">
        <v>99</v>
      </c>
      <c r="AB105" s="23">
        <f>($S105*'Conversion Factors'!$B$2)/($Z105*'Conversion Factors'!$B$3)</f>
        <v>0.35728064113222535</v>
      </c>
      <c r="AC105" s="23">
        <f>($S105*'Conversion Factors'!$B$2)/($V105*'Conversion Factors'!$B$3)</f>
        <v>0.20880940443428186</v>
      </c>
      <c r="AD105" s="23">
        <f>($S105*'Conversion Factors'!$B$2)/($X105*'Conversion Factors'!$B$3)</f>
        <v>0.11867133499047547</v>
      </c>
      <c r="AE105" s="23">
        <f>($T105*'Conversion Factors'!$B$2)/($Z105*'Conversion Factors'!$B$3)</f>
        <v>6.2098778101553442</v>
      </c>
      <c r="AF105" s="23">
        <f>($T105*'Conversion Factors'!$B$2)/($V105*'Conversion Factors'!$B$3)</f>
        <v>3.6293063151672795</v>
      </c>
      <c r="AG105" s="23">
        <f>($T105*'Conversion Factors'!$B$2)/($X105*'Conversion Factors'!$B$3)</f>
        <v>2.0626208224535021</v>
      </c>
      <c r="AH105" s="11" t="str">
        <f t="shared" si="5"/>
        <v>NO</v>
      </c>
    </row>
    <row r="106" spans="1:34" x14ac:dyDescent="0.25">
      <c r="A106" s="11">
        <v>2019</v>
      </c>
      <c r="B106" s="11" t="s">
        <v>990</v>
      </c>
      <c r="C106" s="11" t="s">
        <v>991</v>
      </c>
      <c r="D106" s="11" t="s">
        <v>992</v>
      </c>
      <c r="E106" s="11" t="s">
        <v>137</v>
      </c>
      <c r="F106" s="11">
        <v>36.787260000000003</v>
      </c>
      <c r="G106" s="11">
        <v>-85.369240000000005</v>
      </c>
      <c r="H106" s="12">
        <v>110009938265</v>
      </c>
      <c r="I106" s="11">
        <v>4952</v>
      </c>
      <c r="J106" s="11" t="s">
        <v>308</v>
      </c>
      <c r="K106" s="11">
        <v>339999</v>
      </c>
      <c r="L106" s="11" t="s">
        <v>309</v>
      </c>
      <c r="M106" s="11" t="s">
        <v>275</v>
      </c>
      <c r="N106" s="11" t="s">
        <v>276</v>
      </c>
      <c r="O106" s="11" t="s">
        <v>114</v>
      </c>
      <c r="P106" s="11" t="s">
        <v>310</v>
      </c>
      <c r="Q106" s="11">
        <v>365</v>
      </c>
      <c r="R106" s="11">
        <v>0.31346802299999998</v>
      </c>
      <c r="S106" s="11">
        <f t="shared" si="3"/>
        <v>8.5881650136986293E-4</v>
      </c>
      <c r="T106" s="11">
        <f t="shared" si="4"/>
        <v>1.4927048714285714E-2</v>
      </c>
      <c r="U106" s="11" t="s">
        <v>993</v>
      </c>
      <c r="V106" s="11">
        <v>12155.45477</v>
      </c>
      <c r="W106" s="11" t="s">
        <v>97</v>
      </c>
      <c r="X106" s="11">
        <v>21451.031190000002</v>
      </c>
      <c r="Y106" s="11" t="s">
        <v>98</v>
      </c>
      <c r="Z106" s="11">
        <v>9018.7877850000004</v>
      </c>
      <c r="AA106" s="11" t="s">
        <v>99</v>
      </c>
      <c r="AB106" s="23">
        <f>($S106*'Conversion Factors'!$B$2)/($Z106*'Conversion Factors'!$B$3)</f>
        <v>9.522526994129322E-5</v>
      </c>
      <c r="AC106" s="23">
        <f>($S106*'Conversion Factors'!$B$2)/($V106*'Conversion Factors'!$B$3)</f>
        <v>7.0652765990248756E-5</v>
      </c>
      <c r="AD106" s="23">
        <f>($S106*'Conversion Factors'!$B$2)/($X106*'Conversion Factors'!$B$3)</f>
        <v>4.0036140629464204E-5</v>
      </c>
      <c r="AE106" s="23">
        <f>($T106*'Conversion Factors'!$B$2)/($Z106*'Conversion Factors'!$B$3)</f>
        <v>1.6551058823129536E-3</v>
      </c>
      <c r="AF106" s="23">
        <f>($T106*'Conversion Factors'!$B$2)/($V106*'Conversion Factors'!$B$3)</f>
        <v>1.2280123612590855E-3</v>
      </c>
      <c r="AG106" s="23">
        <f>($T106*'Conversion Factors'!$B$2)/($X106*'Conversion Factors'!$B$3)</f>
        <v>6.9586625379783036E-4</v>
      </c>
      <c r="AH106" s="11" t="str">
        <f t="shared" si="5"/>
        <v>NO</v>
      </c>
    </row>
    <row r="107" spans="1:34" x14ac:dyDescent="0.25">
      <c r="A107" s="11">
        <v>2021</v>
      </c>
      <c r="B107" s="11" t="s">
        <v>996</v>
      </c>
      <c r="C107" s="11" t="s">
        <v>997</v>
      </c>
      <c r="D107" s="11" t="s">
        <v>998</v>
      </c>
      <c r="E107" s="11" t="s">
        <v>137</v>
      </c>
      <c r="F107" s="11">
        <v>37.861111000000001</v>
      </c>
      <c r="G107" s="11">
        <v>-83.871667000000002</v>
      </c>
      <c r="H107" s="12">
        <v>110009938470</v>
      </c>
      <c r="I107" s="11">
        <v>4952</v>
      </c>
      <c r="J107" s="11" t="s">
        <v>308</v>
      </c>
      <c r="K107" s="11">
        <v>339999</v>
      </c>
      <c r="L107" s="11" t="s">
        <v>309</v>
      </c>
      <c r="M107" s="11" t="s">
        <v>275</v>
      </c>
      <c r="N107" s="11" t="s">
        <v>276</v>
      </c>
      <c r="O107" s="11" t="s">
        <v>114</v>
      </c>
      <c r="P107" s="11" t="s">
        <v>625</v>
      </c>
      <c r="Q107" s="11">
        <v>365</v>
      </c>
      <c r="R107" s="11">
        <v>3.9718843750000001</v>
      </c>
      <c r="S107" s="11">
        <f t="shared" si="3"/>
        <v>1.0881875000000001E-2</v>
      </c>
      <c r="T107" s="11">
        <f t="shared" si="4"/>
        <v>0.1891373511904762</v>
      </c>
      <c r="U107" s="11" t="s">
        <v>999</v>
      </c>
      <c r="V107" s="11">
        <v>3.2382124210000001</v>
      </c>
      <c r="W107" s="11" t="s">
        <v>109</v>
      </c>
      <c r="X107" s="11">
        <v>3.2382124210000001</v>
      </c>
      <c r="Y107" s="11" t="s">
        <v>109</v>
      </c>
      <c r="Z107" s="11">
        <v>3.2382124210000001</v>
      </c>
      <c r="AA107" s="11" t="s">
        <v>109</v>
      </c>
      <c r="AB107" s="23">
        <f>($S107*'Conversion Factors'!$B$2)/($Z107*'Conversion Factors'!$B$3)</f>
        <v>3.360457433067205</v>
      </c>
      <c r="AC107" s="23">
        <f>($S107*'Conversion Factors'!$B$2)/($V107*'Conversion Factors'!$B$3)</f>
        <v>3.360457433067205</v>
      </c>
      <c r="AD107" s="23">
        <f>($S107*'Conversion Factors'!$B$2)/($X107*'Conversion Factors'!$B$3)</f>
        <v>3.360457433067205</v>
      </c>
      <c r="AE107" s="23">
        <f>($T107*'Conversion Factors'!$B$2)/($Z107*'Conversion Factors'!$B$3)</f>
        <v>58.40795062235857</v>
      </c>
      <c r="AF107" s="23">
        <f>($T107*'Conversion Factors'!$B$2)/($V107*'Conversion Factors'!$B$3)</f>
        <v>58.40795062235857</v>
      </c>
      <c r="AG107" s="23">
        <f>($T107*'Conversion Factors'!$B$2)/($X107*'Conversion Factors'!$B$3)</f>
        <v>58.40795062235857</v>
      </c>
      <c r="AH107" s="11" t="str">
        <f t="shared" si="5"/>
        <v>NO</v>
      </c>
    </row>
    <row r="108" spans="1:34" x14ac:dyDescent="0.25">
      <c r="A108" s="11">
        <v>2019</v>
      </c>
      <c r="B108" s="11" t="s">
        <v>1004</v>
      </c>
      <c r="C108" s="11" t="s">
        <v>1005</v>
      </c>
      <c r="D108" s="11" t="s">
        <v>1006</v>
      </c>
      <c r="E108" s="11" t="s">
        <v>137</v>
      </c>
      <c r="F108" s="11">
        <v>37.075277999999997</v>
      </c>
      <c r="G108" s="11">
        <v>-88.09</v>
      </c>
      <c r="H108" s="12">
        <v>110009938719</v>
      </c>
      <c r="I108" s="11">
        <v>4952</v>
      </c>
      <c r="J108" s="11" t="s">
        <v>308</v>
      </c>
      <c r="K108" s="11">
        <v>339999</v>
      </c>
      <c r="L108" s="11" t="s">
        <v>309</v>
      </c>
      <c r="M108" s="11" t="s">
        <v>275</v>
      </c>
      <c r="N108" s="11" t="s">
        <v>276</v>
      </c>
      <c r="O108" s="11" t="s">
        <v>114</v>
      </c>
      <c r="P108" s="11" t="s">
        <v>310</v>
      </c>
      <c r="Q108" s="11">
        <v>365</v>
      </c>
      <c r="R108" s="11">
        <v>1.8616049379999999</v>
      </c>
      <c r="S108" s="11">
        <f t="shared" si="3"/>
        <v>5.1002875013698625E-3</v>
      </c>
      <c r="T108" s="11">
        <f t="shared" si="4"/>
        <v>8.8647854190476189E-2</v>
      </c>
      <c r="U108" s="11" t="s">
        <v>1007</v>
      </c>
      <c r="V108" s="11">
        <v>3.3838630809999999</v>
      </c>
      <c r="W108" s="11" t="s">
        <v>97</v>
      </c>
      <c r="X108" s="11">
        <v>5.45546401</v>
      </c>
      <c r="Y108" s="11" t="s">
        <v>98</v>
      </c>
      <c r="Z108" s="11">
        <v>1.8820931830000001</v>
      </c>
      <c r="AA108" s="11" t="s">
        <v>99</v>
      </c>
      <c r="AB108" s="23">
        <f>($S108*'Conversion Factors'!$B$2)/($Z108*'Conversion Factors'!$B$3)</f>
        <v>2.7099016921362828</v>
      </c>
      <c r="AC108" s="23">
        <f>($S108*'Conversion Factors'!$B$2)/($V108*'Conversion Factors'!$B$3)</f>
        <v>1.507238141521561</v>
      </c>
      <c r="AD108" s="23">
        <f>($S108*'Conversion Factors'!$B$2)/($X108*'Conversion Factors'!$B$3)</f>
        <v>0.93489527050694687</v>
      </c>
      <c r="AE108" s="23">
        <f>($T108*'Conversion Factors'!$B$2)/($Z108*'Conversion Factors'!$B$3)</f>
        <v>47.100672268083017</v>
      </c>
      <c r="AF108" s="23">
        <f>($T108*'Conversion Factors'!$B$2)/($V108*'Conversion Factors'!$B$3)</f>
        <v>26.197234364541419</v>
      </c>
      <c r="AG108" s="23">
        <f>($T108*'Conversion Factors'!$B$2)/($X108*'Conversion Factors'!$B$3)</f>
        <v>16.24937017785884</v>
      </c>
      <c r="AH108" s="11" t="str">
        <f t="shared" si="5"/>
        <v>NO</v>
      </c>
    </row>
    <row r="109" spans="1:34" x14ac:dyDescent="0.25">
      <c r="A109" s="11">
        <v>2019</v>
      </c>
      <c r="B109" s="11" t="s">
        <v>1012</v>
      </c>
      <c r="C109" s="11" t="s">
        <v>1013</v>
      </c>
      <c r="D109" s="11" t="s">
        <v>1014</v>
      </c>
      <c r="E109" s="11" t="s">
        <v>137</v>
      </c>
      <c r="F109" s="11">
        <v>38.542222000000002</v>
      </c>
      <c r="G109" s="11">
        <v>-84.831943999999993</v>
      </c>
      <c r="H109" s="12">
        <v>110009938737</v>
      </c>
      <c r="I109" s="11">
        <v>4952</v>
      </c>
      <c r="J109" s="11" t="s">
        <v>308</v>
      </c>
      <c r="K109" s="11">
        <v>339999</v>
      </c>
      <c r="L109" s="11" t="s">
        <v>309</v>
      </c>
      <c r="M109" s="11" t="s">
        <v>275</v>
      </c>
      <c r="N109" s="11" t="s">
        <v>276</v>
      </c>
      <c r="O109" s="11" t="s">
        <v>114</v>
      </c>
      <c r="P109" s="11" t="s">
        <v>310</v>
      </c>
      <c r="Q109" s="11">
        <v>365</v>
      </c>
      <c r="R109" s="11">
        <v>0.657951281</v>
      </c>
      <c r="S109" s="11">
        <f t="shared" si="3"/>
        <v>1.8026062493150686E-3</v>
      </c>
      <c r="T109" s="11">
        <f t="shared" si="4"/>
        <v>3.1331013380952379E-2</v>
      </c>
      <c r="U109" s="11" t="s">
        <v>1015</v>
      </c>
      <c r="V109" s="11">
        <v>4.2347188259999999</v>
      </c>
      <c r="W109" s="11" t="s">
        <v>97</v>
      </c>
      <c r="X109" s="11">
        <v>6.4891010160000002</v>
      </c>
      <c r="Y109" s="11" t="s">
        <v>98</v>
      </c>
      <c r="Z109" s="11">
        <v>2.3740060129999998</v>
      </c>
      <c r="AA109" s="11" t="s">
        <v>99</v>
      </c>
      <c r="AB109" s="23">
        <f>($S109*'Conversion Factors'!$B$2)/($Z109*'Conversion Factors'!$B$3)</f>
        <v>0.7593098919901804</v>
      </c>
      <c r="AC109" s="23">
        <f>($S109*'Conversion Factors'!$B$2)/($V109*'Conversion Factors'!$B$3)</f>
        <v>0.42567318478090344</v>
      </c>
      <c r="AD109" s="23">
        <f>($S109*'Conversion Factors'!$B$2)/($X109*'Conversion Factors'!$B$3)</f>
        <v>0.27778982710708794</v>
      </c>
      <c r="AE109" s="23">
        <f>($T109*'Conversion Factors'!$B$2)/($Z109*'Conversion Factors'!$B$3)</f>
        <v>13.197529075067418</v>
      </c>
      <c r="AF109" s="23">
        <f>($T109*'Conversion Factors'!$B$2)/($V109*'Conversion Factors'!$B$3)</f>
        <v>7.3986053545252251</v>
      </c>
      <c r="AG109" s="23">
        <f>($T109*'Conversion Factors'!$B$2)/($X109*'Conversion Factors'!$B$3)</f>
        <v>4.828251756861289</v>
      </c>
      <c r="AH109" s="11" t="str">
        <f t="shared" si="5"/>
        <v>NO</v>
      </c>
    </row>
    <row r="110" spans="1:34" x14ac:dyDescent="0.25">
      <c r="A110" s="11">
        <v>2019</v>
      </c>
      <c r="B110" s="11" t="s">
        <v>1019</v>
      </c>
      <c r="C110" s="11" t="s">
        <v>1020</v>
      </c>
      <c r="D110" s="11" t="s">
        <v>502</v>
      </c>
      <c r="E110" s="11" t="s">
        <v>137</v>
      </c>
      <c r="F110" s="11">
        <v>37.177222</v>
      </c>
      <c r="G110" s="11">
        <v>-83.761388999999994</v>
      </c>
      <c r="H110" s="12">
        <v>110009938808</v>
      </c>
      <c r="I110" s="11">
        <v>4952</v>
      </c>
      <c r="J110" s="11" t="s">
        <v>308</v>
      </c>
      <c r="K110" s="11">
        <v>339999</v>
      </c>
      <c r="L110" s="11" t="s">
        <v>309</v>
      </c>
      <c r="M110" s="11" t="s">
        <v>275</v>
      </c>
      <c r="N110" s="11" t="s">
        <v>276</v>
      </c>
      <c r="O110" s="11" t="s">
        <v>114</v>
      </c>
      <c r="P110" s="11" t="s">
        <v>310</v>
      </c>
      <c r="Q110" s="11">
        <v>365</v>
      </c>
      <c r="R110" s="11">
        <v>3.446904875</v>
      </c>
      <c r="S110" s="11">
        <f t="shared" si="3"/>
        <v>9.4435749999999992E-3</v>
      </c>
      <c r="T110" s="11">
        <f t="shared" si="4"/>
        <v>0.16413832738095238</v>
      </c>
      <c r="U110" s="11" t="s">
        <v>1021</v>
      </c>
      <c r="V110" s="11">
        <v>141.92420540000001</v>
      </c>
      <c r="W110" s="11" t="s">
        <v>97</v>
      </c>
      <c r="X110" s="11">
        <v>342.97517499999998</v>
      </c>
      <c r="Y110" s="11" t="s">
        <v>98</v>
      </c>
      <c r="Z110" s="11">
        <v>90.033030530000005</v>
      </c>
      <c r="AA110" s="11" t="s">
        <v>99</v>
      </c>
      <c r="AB110" s="23">
        <f>($S110*'Conversion Factors'!$B$2)/($Z110*'Conversion Factors'!$B$3)</f>
        <v>0.10489011582091859</v>
      </c>
      <c r="AC110" s="23">
        <f>($S110*'Conversion Factors'!$B$2)/($V110*'Conversion Factors'!$B$3)</f>
        <v>6.6539565773041834E-2</v>
      </c>
      <c r="AD110" s="23">
        <f>($S110*'Conversion Factors'!$B$2)/($X110*'Conversion Factors'!$B$3)</f>
        <v>2.7534281453460881E-2</v>
      </c>
      <c r="AE110" s="23">
        <f>($T110*'Conversion Factors'!$B$2)/($Z110*'Conversion Factors'!$B$3)</f>
        <v>1.8230901083159661</v>
      </c>
      <c r="AF110" s="23">
        <f>($T110*'Conversion Factors'!$B$2)/($V110*'Conversion Factors'!$B$3)</f>
        <v>1.1565210241504891</v>
      </c>
      <c r="AG110" s="23">
        <f>($T110*'Conversion Factors'!$B$2)/($X110*'Conversion Factors'!$B$3)</f>
        <v>0.47857203478634391</v>
      </c>
      <c r="AH110" s="11" t="str">
        <f t="shared" si="5"/>
        <v>NO</v>
      </c>
    </row>
    <row r="111" spans="1:34" x14ac:dyDescent="0.25">
      <c r="A111" s="11">
        <v>2019</v>
      </c>
      <c r="B111" s="11" t="s">
        <v>1026</v>
      </c>
      <c r="C111" s="11" t="s">
        <v>1027</v>
      </c>
      <c r="D111" s="11" t="s">
        <v>1028</v>
      </c>
      <c r="E111" s="11" t="s">
        <v>256</v>
      </c>
      <c r="F111" s="11">
        <v>39.805480000000003</v>
      </c>
      <c r="G111" s="11">
        <v>-120.47149</v>
      </c>
      <c r="H111" s="12">
        <v>110010058757</v>
      </c>
      <c r="I111" s="11">
        <v>4952</v>
      </c>
      <c r="J111" s="11" t="s">
        <v>308</v>
      </c>
      <c r="K111" s="11">
        <v>339999</v>
      </c>
      <c r="L111" s="11" t="s">
        <v>309</v>
      </c>
      <c r="M111" s="11" t="s">
        <v>275</v>
      </c>
      <c r="N111" s="11" t="s">
        <v>276</v>
      </c>
      <c r="O111" s="11" t="s">
        <v>114</v>
      </c>
      <c r="P111" s="11" t="s">
        <v>310</v>
      </c>
      <c r="Q111" s="11">
        <v>365</v>
      </c>
      <c r="R111" s="11">
        <v>8.0819210000000006E-3</v>
      </c>
      <c r="S111" s="11">
        <f t="shared" si="3"/>
        <v>2.2142249315068494E-5</v>
      </c>
      <c r="T111" s="11">
        <f t="shared" si="4"/>
        <v>3.8485338095238097E-4</v>
      </c>
      <c r="U111" s="11" t="s">
        <v>1029</v>
      </c>
      <c r="V111" s="11">
        <v>164.67237159999999</v>
      </c>
      <c r="W111" s="11" t="s">
        <v>97</v>
      </c>
      <c r="X111" s="11">
        <v>392.65566250000001</v>
      </c>
      <c r="Y111" s="11" t="s">
        <v>98</v>
      </c>
      <c r="Z111" s="11">
        <v>105.0119686</v>
      </c>
      <c r="AA111" s="11" t="s">
        <v>99</v>
      </c>
      <c r="AB111" s="23">
        <f>($S111*'Conversion Factors'!$B$2)/($Z111*'Conversion Factors'!$B$3)</f>
        <v>2.1085453030035369E-4</v>
      </c>
      <c r="AC111" s="23">
        <f>($S111*'Conversion Factors'!$B$2)/($V111*'Conversion Factors'!$B$3)</f>
        <v>1.3446244260605824E-4</v>
      </c>
      <c r="AD111" s="23">
        <f>($S111*'Conversion Factors'!$B$2)/($X111*'Conversion Factors'!$B$3)</f>
        <v>5.6391009807654291E-5</v>
      </c>
      <c r="AE111" s="23">
        <f>($T111*'Conversion Factors'!$B$2)/($Z111*'Conversion Factors'!$B$3)</f>
        <v>3.6648525504585287E-3</v>
      </c>
      <c r="AF111" s="23">
        <f>($T111*'Conversion Factors'!$B$2)/($V111*'Conversion Factors'!$B$3)</f>
        <v>2.3370853119624407E-3</v>
      </c>
      <c r="AG111" s="23">
        <f>($T111*'Conversion Factors'!$B$2)/($X111*'Conversion Factors'!$B$3)</f>
        <v>9.8012945618065786E-4</v>
      </c>
      <c r="AH111" s="11" t="str">
        <f t="shared" si="5"/>
        <v>NO</v>
      </c>
    </row>
    <row r="112" spans="1:34" x14ac:dyDescent="0.25">
      <c r="A112" s="11">
        <v>2022</v>
      </c>
      <c r="B112" s="11" t="s">
        <v>1033</v>
      </c>
      <c r="C112" s="11" t="s">
        <v>1034</v>
      </c>
      <c r="D112" s="11" t="s">
        <v>1035</v>
      </c>
      <c r="E112" s="11" t="s">
        <v>256</v>
      </c>
      <c r="F112" s="11">
        <v>40.638300000000001</v>
      </c>
      <c r="G112" s="11">
        <v>-124.22553000000001</v>
      </c>
      <c r="H112" s="12">
        <v>110010059649</v>
      </c>
      <c r="I112" s="11">
        <v>4952</v>
      </c>
      <c r="J112" s="11" t="s">
        <v>308</v>
      </c>
      <c r="K112" s="11">
        <v>339999</v>
      </c>
      <c r="L112" s="11" t="s">
        <v>309</v>
      </c>
      <c r="M112" s="11" t="s">
        <v>275</v>
      </c>
      <c r="N112" s="11" t="s">
        <v>276</v>
      </c>
      <c r="O112" s="11" t="s">
        <v>114</v>
      </c>
      <c r="P112" s="11" t="s">
        <v>1036</v>
      </c>
      <c r="Q112" s="11">
        <v>365</v>
      </c>
      <c r="R112" s="11">
        <v>6.8385487999999994E-2</v>
      </c>
      <c r="S112" s="11">
        <f t="shared" si="3"/>
        <v>1.87357501369863E-4</v>
      </c>
      <c r="T112" s="11">
        <f t="shared" si="4"/>
        <v>3.2564518095238091E-3</v>
      </c>
      <c r="U112" s="11" t="s">
        <v>1037</v>
      </c>
      <c r="V112" s="11">
        <v>0.748166259</v>
      </c>
      <c r="W112" s="11" t="s">
        <v>97</v>
      </c>
      <c r="X112" s="11">
        <v>2.274844597</v>
      </c>
      <c r="Y112" s="11" t="s">
        <v>98</v>
      </c>
      <c r="Z112" s="11">
        <v>0.39459889199999998</v>
      </c>
      <c r="AA112" s="11" t="s">
        <v>99</v>
      </c>
      <c r="AB112" s="23">
        <f>($S112*'Conversion Factors'!$B$2)/($Z112*'Conversion Factors'!$B$3)</f>
        <v>0.47480493526034279</v>
      </c>
      <c r="AC112" s="23">
        <f>($S112*'Conversion Factors'!$B$2)/($V112*'Conversion Factors'!$B$3)</f>
        <v>0.25042228129919314</v>
      </c>
      <c r="AD112" s="23">
        <f>($S112*'Conversion Factors'!$B$2)/($X112*'Conversion Factors'!$B$3)</f>
        <v>8.2360571626274914E-2</v>
      </c>
      <c r="AE112" s="23">
        <f>($T112*'Conversion Factors'!$B$2)/($Z112*'Conversion Factors'!$B$3)</f>
        <v>8.2525619700011958</v>
      </c>
      <c r="AF112" s="23">
        <f>($T112*'Conversion Factors'!$B$2)/($V112*'Conversion Factors'!$B$3)</f>
        <v>4.3525777463907387</v>
      </c>
      <c r="AG112" s="23">
        <f>($T112*'Conversion Factors'!$B$2)/($X112*'Conversion Factors'!$B$3)</f>
        <v>1.4315051735043021</v>
      </c>
      <c r="AH112" s="11" t="str">
        <f t="shared" si="5"/>
        <v>NO</v>
      </c>
    </row>
    <row r="113" spans="1:34" x14ac:dyDescent="0.25">
      <c r="A113" s="11">
        <v>2022</v>
      </c>
      <c r="B113" s="11" t="s">
        <v>1041</v>
      </c>
      <c r="C113" s="11" t="s">
        <v>1042</v>
      </c>
      <c r="D113" s="11" t="s">
        <v>911</v>
      </c>
      <c r="E113" s="11" t="s">
        <v>864</v>
      </c>
      <c r="F113" s="11">
        <v>22.079093</v>
      </c>
      <c r="G113" s="11">
        <v>-159.35138900000001</v>
      </c>
      <c r="H113" s="12">
        <v>110010731262</v>
      </c>
      <c r="I113" s="11">
        <v>4952</v>
      </c>
      <c r="J113" s="11" t="s">
        <v>308</v>
      </c>
      <c r="K113" s="11">
        <v>339999</v>
      </c>
      <c r="L113" s="11" t="s">
        <v>309</v>
      </c>
      <c r="M113" s="11" t="s">
        <v>275</v>
      </c>
      <c r="N113" s="11" t="s">
        <v>276</v>
      </c>
      <c r="O113" s="11" t="s">
        <v>114</v>
      </c>
      <c r="P113" s="11" t="s">
        <v>310</v>
      </c>
      <c r="Q113" s="11">
        <v>365</v>
      </c>
      <c r="R113" s="11">
        <v>0.21862633100000001</v>
      </c>
      <c r="S113" s="11">
        <f t="shared" si="3"/>
        <v>5.9897624931506846E-4</v>
      </c>
      <c r="T113" s="11">
        <f t="shared" si="4"/>
        <v>1.0410777666666668E-2</v>
      </c>
      <c r="U113" s="11" t="s">
        <v>1043</v>
      </c>
      <c r="V113" s="11">
        <v>1.7439438386308068</v>
      </c>
      <c r="W113" s="11" t="s">
        <v>344</v>
      </c>
      <c r="X113" s="11">
        <v>1.7439438386308068</v>
      </c>
      <c r="Y113" s="11" t="s">
        <v>344</v>
      </c>
      <c r="Z113" s="11">
        <v>1.7439438386308068</v>
      </c>
      <c r="AA113" s="11" t="s">
        <v>344</v>
      </c>
      <c r="AB113" s="23">
        <f>($S113*'Conversion Factors'!$B$2)/($Z113*'Conversion Factors'!$B$3)</f>
        <v>0.34346074457611697</v>
      </c>
      <c r="AC113" s="23">
        <f>($S113*'Conversion Factors'!$B$2)/($V113*'Conversion Factors'!$B$3)</f>
        <v>0.34346074457611697</v>
      </c>
      <c r="AD113" s="23">
        <f>($S113*'Conversion Factors'!$B$2)/($X113*'Conversion Factors'!$B$3)</f>
        <v>0.34346074457611697</v>
      </c>
      <c r="AE113" s="23">
        <f>($T113*'Conversion Factors'!$B$2)/($Z113*'Conversion Factors'!$B$3)</f>
        <v>5.9696748462039384</v>
      </c>
      <c r="AF113" s="23">
        <f>($T113*'Conversion Factors'!$B$2)/($V113*'Conversion Factors'!$B$3)</f>
        <v>5.9696748462039384</v>
      </c>
      <c r="AG113" s="23">
        <f>($T113*'Conversion Factors'!$B$2)/($X113*'Conversion Factors'!$B$3)</f>
        <v>5.9696748462039384</v>
      </c>
      <c r="AH113" s="11" t="str">
        <f t="shared" si="5"/>
        <v>NO</v>
      </c>
    </row>
    <row r="114" spans="1:34" x14ac:dyDescent="0.25">
      <c r="A114" s="11">
        <v>2021</v>
      </c>
      <c r="B114" s="11" t="s">
        <v>1046</v>
      </c>
      <c r="C114" s="11" t="s">
        <v>189</v>
      </c>
      <c r="D114" s="11" t="s">
        <v>1047</v>
      </c>
      <c r="E114" s="11" t="s">
        <v>256</v>
      </c>
      <c r="F114" s="11">
        <v>38.333300000000001</v>
      </c>
      <c r="G114" s="11">
        <v>-120.7833</v>
      </c>
      <c r="H114" s="12">
        <v>110011373637</v>
      </c>
      <c r="I114" s="11">
        <v>4952</v>
      </c>
      <c r="J114" s="11" t="s">
        <v>308</v>
      </c>
      <c r="K114" s="11">
        <v>339999</v>
      </c>
      <c r="L114" s="11" t="s">
        <v>309</v>
      </c>
      <c r="M114" s="11" t="s">
        <v>275</v>
      </c>
      <c r="N114" s="11" t="s">
        <v>276</v>
      </c>
      <c r="O114" s="11" t="s">
        <v>114</v>
      </c>
      <c r="P114" s="11" t="s">
        <v>625</v>
      </c>
      <c r="Q114" s="11">
        <v>365</v>
      </c>
      <c r="R114" s="11">
        <v>0.13427665999999999</v>
      </c>
      <c r="S114" s="11">
        <f t="shared" si="3"/>
        <v>3.6788126027397259E-4</v>
      </c>
      <c r="T114" s="11">
        <f t="shared" si="4"/>
        <v>6.3941266666666663E-3</v>
      </c>
      <c r="U114" s="11" t="s">
        <v>1048</v>
      </c>
      <c r="V114" s="11">
        <v>2.0831491120000001</v>
      </c>
      <c r="W114" s="11" t="s">
        <v>109</v>
      </c>
      <c r="X114" s="11">
        <v>2.0831491120000001</v>
      </c>
      <c r="Y114" s="11" t="s">
        <v>109</v>
      </c>
      <c r="Z114" s="11">
        <v>2.0831491120000001</v>
      </c>
      <c r="AA114" s="11" t="s">
        <v>109</v>
      </c>
      <c r="AB114" s="23">
        <f>($S114*'Conversion Factors'!$B$2)/($Z114*'Conversion Factors'!$B$3)</f>
        <v>0.17659862088354075</v>
      </c>
      <c r="AC114" s="23">
        <f>($S114*'Conversion Factors'!$B$2)/($V114*'Conversion Factors'!$B$3)</f>
        <v>0.17659862088354075</v>
      </c>
      <c r="AD114" s="23">
        <f>($S114*'Conversion Factors'!$B$2)/($X114*'Conversion Factors'!$B$3)</f>
        <v>0.17659862088354075</v>
      </c>
      <c r="AE114" s="23">
        <f>($T114*'Conversion Factors'!$B$2)/($Z114*'Conversion Factors'!$B$3)</f>
        <v>3.0694522201186847</v>
      </c>
      <c r="AF114" s="23">
        <f>($T114*'Conversion Factors'!$B$2)/($V114*'Conversion Factors'!$B$3)</f>
        <v>3.0694522201186847</v>
      </c>
      <c r="AG114" s="23">
        <f>($T114*'Conversion Factors'!$B$2)/($X114*'Conversion Factors'!$B$3)</f>
        <v>3.0694522201186847</v>
      </c>
      <c r="AH114" s="11" t="str">
        <f t="shared" si="5"/>
        <v>NO</v>
      </c>
    </row>
    <row r="115" spans="1:34" x14ac:dyDescent="0.25">
      <c r="A115" s="11">
        <v>2023</v>
      </c>
      <c r="B115" s="11" t="s">
        <v>1051</v>
      </c>
      <c r="C115" s="11" t="s">
        <v>1052</v>
      </c>
      <c r="D115" s="11" t="s">
        <v>1053</v>
      </c>
      <c r="E115" s="11" t="s">
        <v>1054</v>
      </c>
      <c r="F115" s="11">
        <v>40.49682</v>
      </c>
      <c r="G115" s="11">
        <v>-105.11552</v>
      </c>
      <c r="H115" s="12">
        <v>110012150858</v>
      </c>
      <c r="I115" s="11">
        <v>4953</v>
      </c>
      <c r="J115" s="11" t="s">
        <v>308</v>
      </c>
      <c r="K115" s="11">
        <v>339999</v>
      </c>
      <c r="L115" s="11" t="s">
        <v>309</v>
      </c>
      <c r="M115" s="11" t="s">
        <v>275</v>
      </c>
      <c r="N115" s="11" t="s">
        <v>276</v>
      </c>
      <c r="O115" s="11" t="s">
        <v>723</v>
      </c>
      <c r="P115" s="11" t="s">
        <v>1055</v>
      </c>
      <c r="Q115" s="11">
        <v>250</v>
      </c>
      <c r="R115" s="11">
        <v>2.4702489999999999E-3</v>
      </c>
      <c r="S115" s="11">
        <f t="shared" si="3"/>
        <v>9.8809959999999998E-6</v>
      </c>
      <c r="T115" s="11">
        <f t="shared" si="4"/>
        <v>1.1763090476190476E-4</v>
      </c>
      <c r="U115" s="11" t="s">
        <v>1056</v>
      </c>
      <c r="V115" s="11" t="s">
        <v>80</v>
      </c>
      <c r="W115" s="11" t="s">
        <v>851</v>
      </c>
      <c r="X115" s="11" t="s">
        <v>80</v>
      </c>
      <c r="Y115" s="11" t="s">
        <v>80</v>
      </c>
      <c r="Z115" s="11" t="s">
        <v>80</v>
      </c>
      <c r="AA115" s="11" t="s">
        <v>851</v>
      </c>
      <c r="AB115" s="23">
        <v>0.7</v>
      </c>
      <c r="AC115" s="23">
        <v>0.7</v>
      </c>
      <c r="AD115" s="23">
        <v>0.7</v>
      </c>
      <c r="AE115" s="23">
        <v>0.7</v>
      </c>
      <c r="AF115" s="23">
        <v>0.7</v>
      </c>
      <c r="AG115" s="23">
        <v>0.7</v>
      </c>
      <c r="AH115" s="11" t="str">
        <f t="shared" si="5"/>
        <v>NO</v>
      </c>
    </row>
    <row r="116" spans="1:34" x14ac:dyDescent="0.25">
      <c r="A116" s="11">
        <v>2020</v>
      </c>
      <c r="B116" s="11" t="s">
        <v>1060</v>
      </c>
      <c r="C116" s="11" t="s">
        <v>1061</v>
      </c>
      <c r="D116" s="11" t="s">
        <v>1062</v>
      </c>
      <c r="E116" s="11" t="s">
        <v>1063</v>
      </c>
      <c r="F116" s="11">
        <v>32.802</v>
      </c>
      <c r="G116" s="11">
        <v>-109.711</v>
      </c>
      <c r="H116" s="12">
        <v>110012330520</v>
      </c>
      <c r="I116" s="11" t="s">
        <v>80</v>
      </c>
      <c r="J116" s="11" t="e">
        <v>#N/A</v>
      </c>
      <c r="K116" s="11" t="e">
        <v>#N/A</v>
      </c>
      <c r="L116" s="11" t="e">
        <v>#N/A</v>
      </c>
      <c r="M116" s="11" t="s">
        <v>846</v>
      </c>
      <c r="N116" s="11" t="s">
        <v>846</v>
      </c>
      <c r="O116" s="11" t="s">
        <v>114</v>
      </c>
      <c r="P116" s="11" t="s">
        <v>310</v>
      </c>
      <c r="Q116" s="11">
        <v>365</v>
      </c>
      <c r="R116" s="11">
        <v>0.283212625</v>
      </c>
      <c r="S116" s="11">
        <f t="shared" si="3"/>
        <v>7.7592500000000001E-4</v>
      </c>
      <c r="T116" s="11">
        <f t="shared" si="4"/>
        <v>1.3486315476190476E-2</v>
      </c>
      <c r="U116" s="11" t="s">
        <v>1064</v>
      </c>
      <c r="V116" s="11">
        <v>2.6947273911980441</v>
      </c>
      <c r="W116" s="11" t="s">
        <v>344</v>
      </c>
      <c r="X116" s="11">
        <v>2.6947273911980441</v>
      </c>
      <c r="Y116" s="11" t="s">
        <v>344</v>
      </c>
      <c r="Z116" s="11">
        <v>2.6947273911980441</v>
      </c>
      <c r="AA116" s="11" t="s">
        <v>344</v>
      </c>
      <c r="AB116" s="23">
        <f>($S116*'Conversion Factors'!$B$2)/($Z116*'Conversion Factors'!$B$3)</f>
        <v>0.28794192783078992</v>
      </c>
      <c r="AC116" s="23">
        <f>($S116*'Conversion Factors'!$B$2)/($V116*'Conversion Factors'!$B$3)</f>
        <v>0.28794192783078992</v>
      </c>
      <c r="AD116" s="23">
        <f>($S116*'Conversion Factors'!$B$2)/($X116*'Conversion Factors'!$B$3)</f>
        <v>0.28794192783078992</v>
      </c>
      <c r="AE116" s="23">
        <f>($T116*'Conversion Factors'!$B$2)/($Z116*'Conversion Factors'!$B$3)</f>
        <v>5.0047049361065863</v>
      </c>
      <c r="AF116" s="23">
        <f>($T116*'Conversion Factors'!$B$2)/($V116*'Conversion Factors'!$B$3)</f>
        <v>5.0047049361065863</v>
      </c>
      <c r="AG116" s="23">
        <f>($T116*'Conversion Factors'!$B$2)/($X116*'Conversion Factors'!$B$3)</f>
        <v>5.0047049361065863</v>
      </c>
      <c r="AH116" s="11" t="str">
        <f t="shared" si="5"/>
        <v>NO</v>
      </c>
    </row>
    <row r="117" spans="1:34" x14ac:dyDescent="0.25">
      <c r="A117" s="11">
        <v>2023</v>
      </c>
      <c r="B117" s="11" t="s">
        <v>1068</v>
      </c>
      <c r="C117" s="11" t="s">
        <v>820</v>
      </c>
      <c r="D117" s="11" t="s">
        <v>537</v>
      </c>
      <c r="E117" s="11" t="s">
        <v>256</v>
      </c>
      <c r="F117" s="11">
        <v>32.781489999999998</v>
      </c>
      <c r="G117" s="11">
        <v>-115.5035</v>
      </c>
      <c r="H117" s="12">
        <v>110012876557</v>
      </c>
      <c r="I117" s="11">
        <v>6515</v>
      </c>
      <c r="J117" s="11" t="s">
        <v>844</v>
      </c>
      <c r="K117" s="11">
        <v>517810</v>
      </c>
      <c r="L117" s="11" t="s">
        <v>845</v>
      </c>
      <c r="M117" s="11" t="s">
        <v>846</v>
      </c>
      <c r="N117" s="11" t="s">
        <v>846</v>
      </c>
      <c r="O117" s="11" t="s">
        <v>723</v>
      </c>
      <c r="P117" s="11" t="s">
        <v>1069</v>
      </c>
      <c r="Q117" s="11">
        <v>250</v>
      </c>
      <c r="R117" s="11">
        <v>7.9437689999999998E-3</v>
      </c>
      <c r="S117" s="11">
        <f t="shared" si="3"/>
        <v>3.1775076000000001E-5</v>
      </c>
      <c r="T117" s="11">
        <f t="shared" si="4"/>
        <v>3.7827471428571429E-4</v>
      </c>
      <c r="U117" s="11" t="s">
        <v>1070</v>
      </c>
      <c r="V117" s="11">
        <v>8.4170826405867968E-2</v>
      </c>
      <c r="W117" s="11" t="s">
        <v>344</v>
      </c>
      <c r="X117" s="11">
        <v>8.4170826405867968E-2</v>
      </c>
      <c r="Y117" s="11" t="s">
        <v>344</v>
      </c>
      <c r="Z117" s="11">
        <v>8.4170826405867968E-2</v>
      </c>
      <c r="AA117" s="11" t="s">
        <v>344</v>
      </c>
      <c r="AB117" s="23">
        <f>($S117*'Conversion Factors'!$B$2)/($Z117*'Conversion Factors'!$B$3)</f>
        <v>0.3775069980515815</v>
      </c>
      <c r="AC117" s="23">
        <f>($S117*'Conversion Factors'!$B$2)/($V117*'Conversion Factors'!$B$3)</f>
        <v>0.3775069980515815</v>
      </c>
      <c r="AD117" s="23">
        <f>($S117*'Conversion Factors'!$B$2)/($X117*'Conversion Factors'!$B$3)</f>
        <v>0.3775069980515815</v>
      </c>
      <c r="AE117" s="23">
        <f>($T117*'Conversion Factors'!$B$2)/($Z117*'Conversion Factors'!$B$3)</f>
        <v>4.4941309291854941</v>
      </c>
      <c r="AF117" s="23">
        <f>($T117*'Conversion Factors'!$B$2)/($V117*'Conversion Factors'!$B$3)</f>
        <v>4.4941309291854941</v>
      </c>
      <c r="AG117" s="23">
        <f>($T117*'Conversion Factors'!$B$2)/($X117*'Conversion Factors'!$B$3)</f>
        <v>4.4941309291854941</v>
      </c>
      <c r="AH117" s="11" t="str">
        <f t="shared" si="5"/>
        <v>NO</v>
      </c>
    </row>
    <row r="118" spans="1:34" x14ac:dyDescent="0.25">
      <c r="A118" s="11">
        <v>2023</v>
      </c>
      <c r="B118" s="11" t="s">
        <v>1072</v>
      </c>
      <c r="C118" s="11" t="s">
        <v>820</v>
      </c>
      <c r="D118" s="11" t="s">
        <v>537</v>
      </c>
      <c r="E118" s="11" t="s">
        <v>256</v>
      </c>
      <c r="F118" s="11">
        <v>32.796432000000003</v>
      </c>
      <c r="G118" s="11">
        <v>-115.667761</v>
      </c>
      <c r="H118" s="12">
        <v>110013128169</v>
      </c>
      <c r="I118" s="11">
        <v>4952</v>
      </c>
      <c r="J118" s="11" t="s">
        <v>308</v>
      </c>
      <c r="K118" s="11">
        <v>339999</v>
      </c>
      <c r="L118" s="11" t="s">
        <v>309</v>
      </c>
      <c r="M118" s="11" t="s">
        <v>275</v>
      </c>
      <c r="N118" s="11" t="s">
        <v>276</v>
      </c>
      <c r="O118" s="11" t="s">
        <v>723</v>
      </c>
      <c r="P118" s="11" t="s">
        <v>1073</v>
      </c>
      <c r="Q118" s="11">
        <v>250</v>
      </c>
      <c r="R118" s="11">
        <v>2.0722879999999998E-3</v>
      </c>
      <c r="S118" s="11">
        <f t="shared" si="3"/>
        <v>8.2891519999999989E-6</v>
      </c>
      <c r="T118" s="11">
        <f t="shared" si="4"/>
        <v>9.8680380952380939E-5</v>
      </c>
      <c r="U118" s="11" t="s">
        <v>1074</v>
      </c>
      <c r="V118" s="11">
        <v>7.5659168704156482E-2</v>
      </c>
      <c r="W118" s="11" t="s">
        <v>344</v>
      </c>
      <c r="X118" s="11">
        <v>7.5659168704156482E-2</v>
      </c>
      <c r="Y118" s="11" t="s">
        <v>344</v>
      </c>
      <c r="Z118" s="11">
        <v>7.5659168704156482E-2</v>
      </c>
      <c r="AA118" s="11" t="s">
        <v>344</v>
      </c>
      <c r="AB118" s="23">
        <f>($S118*'Conversion Factors'!$B$2)/($Z118*'Conversion Factors'!$B$3)</f>
        <v>0.10955912075127805</v>
      </c>
      <c r="AC118" s="23">
        <f>($S118*'Conversion Factors'!$B$2)/($V118*'Conversion Factors'!$B$3)</f>
        <v>0.10955912075127805</v>
      </c>
      <c r="AD118" s="23">
        <f>($S118*'Conversion Factors'!$B$2)/($X118*'Conversion Factors'!$B$3)</f>
        <v>0.10955912075127805</v>
      </c>
      <c r="AE118" s="23">
        <f>($T118*'Conversion Factors'!$B$2)/($Z118*'Conversion Factors'!$B$3)</f>
        <v>1.3042752470390244</v>
      </c>
      <c r="AF118" s="23">
        <f>($T118*'Conversion Factors'!$B$2)/($V118*'Conversion Factors'!$B$3)</f>
        <v>1.3042752470390244</v>
      </c>
      <c r="AG118" s="23">
        <f>($T118*'Conversion Factors'!$B$2)/($X118*'Conversion Factors'!$B$3)</f>
        <v>1.3042752470390244</v>
      </c>
      <c r="AH118" s="11" t="str">
        <f t="shared" si="5"/>
        <v>NO</v>
      </c>
    </row>
    <row r="119" spans="1:34" x14ac:dyDescent="0.25">
      <c r="A119" s="11">
        <v>2023</v>
      </c>
      <c r="B119" s="11" t="s">
        <v>1076</v>
      </c>
      <c r="C119" s="11" t="s">
        <v>1077</v>
      </c>
      <c r="D119" s="11" t="s">
        <v>422</v>
      </c>
      <c r="E119" s="11" t="s">
        <v>67</v>
      </c>
      <c r="F119" s="11">
        <v>39.845474000000003</v>
      </c>
      <c r="G119" s="11">
        <v>-75.209485999999998</v>
      </c>
      <c r="H119" s="12">
        <v>110013317614</v>
      </c>
      <c r="I119" s="11">
        <v>2821</v>
      </c>
      <c r="J119" s="11" t="s">
        <v>86</v>
      </c>
      <c r="K119" s="11">
        <v>323120</v>
      </c>
      <c r="L119" s="11" t="s">
        <v>87</v>
      </c>
      <c r="M119" s="11" t="s">
        <v>88</v>
      </c>
      <c r="N119" s="11" t="s">
        <v>89</v>
      </c>
      <c r="O119" s="11" t="s">
        <v>723</v>
      </c>
      <c r="P119" s="11" t="s">
        <v>932</v>
      </c>
      <c r="Q119" s="11">
        <v>350</v>
      </c>
      <c r="R119" s="11">
        <v>3.6661600000000003E-2</v>
      </c>
      <c r="S119" s="11">
        <f t="shared" si="3"/>
        <v>1.0474742857142858E-4</v>
      </c>
      <c r="T119" s="11">
        <f t="shared" si="4"/>
        <v>1.7457904761904763E-3</v>
      </c>
      <c r="U119" s="11" t="s">
        <v>1078</v>
      </c>
      <c r="V119" s="11">
        <v>1.62591687</v>
      </c>
      <c r="W119" s="11" t="s">
        <v>97</v>
      </c>
      <c r="X119" s="11">
        <v>1.654226907</v>
      </c>
      <c r="Y119" s="11" t="s">
        <v>98</v>
      </c>
      <c r="Z119" s="11">
        <v>1.5510129580000001</v>
      </c>
      <c r="AA119" s="11" t="s">
        <v>109</v>
      </c>
      <c r="AB119" s="23">
        <f>($S119*'Conversion Factors'!$B$2)/($Z119*'Conversion Factors'!$B$3)</f>
        <v>6.7534850712335934E-2</v>
      </c>
      <c r="AC119" s="23">
        <f>($S119*'Conversion Factors'!$B$2)/($V119*'Conversion Factors'!$B$3)</f>
        <v>6.4423606461152333E-2</v>
      </c>
      <c r="AD119" s="23">
        <f>($S119*'Conversion Factors'!$B$2)/($X119*'Conversion Factors'!$B$3)</f>
        <v>6.3321076527156614E-2</v>
      </c>
      <c r="AE119" s="23">
        <f>($T119*'Conversion Factors'!$B$2)/($Z119*'Conversion Factors'!$B$3)</f>
        <v>1.1255808452055989</v>
      </c>
      <c r="AF119" s="23">
        <f>($T119*'Conversion Factors'!$B$2)/($V119*'Conversion Factors'!$B$3)</f>
        <v>1.0737267743525389</v>
      </c>
      <c r="AG119" s="23">
        <f>($T119*'Conversion Factors'!$B$2)/($X119*'Conversion Factors'!$B$3)</f>
        <v>1.0553512754526102</v>
      </c>
      <c r="AH119" s="11" t="str">
        <f t="shared" si="5"/>
        <v>NO</v>
      </c>
    </row>
    <row r="120" spans="1:34" x14ac:dyDescent="0.25">
      <c r="A120" s="11">
        <v>2021</v>
      </c>
      <c r="B120" s="11" t="s">
        <v>1082</v>
      </c>
      <c r="C120" s="11" t="s">
        <v>1083</v>
      </c>
      <c r="D120" s="11" t="s">
        <v>1084</v>
      </c>
      <c r="E120" s="11" t="s">
        <v>864</v>
      </c>
      <c r="F120" s="11">
        <v>19.713750000000001</v>
      </c>
      <c r="G120" s="11">
        <v>-155.01927800000001</v>
      </c>
      <c r="H120" s="12">
        <v>110013786698</v>
      </c>
      <c r="I120" s="11">
        <v>4952</v>
      </c>
      <c r="J120" s="11" t="s">
        <v>308</v>
      </c>
      <c r="K120" s="11">
        <v>339999</v>
      </c>
      <c r="L120" s="11" t="s">
        <v>309</v>
      </c>
      <c r="M120" s="11" t="s">
        <v>275</v>
      </c>
      <c r="N120" s="11" t="s">
        <v>276</v>
      </c>
      <c r="O120" s="11" t="s">
        <v>114</v>
      </c>
      <c r="P120" s="11" t="s">
        <v>625</v>
      </c>
      <c r="Q120" s="11">
        <v>365</v>
      </c>
      <c r="R120" s="11">
        <v>2.305765225</v>
      </c>
      <c r="S120" s="11">
        <f t="shared" si="3"/>
        <v>6.3171650000000005E-3</v>
      </c>
      <c r="T120" s="11">
        <f t="shared" si="4"/>
        <v>0.10979834404761905</v>
      </c>
      <c r="U120" s="11" t="s">
        <v>1085</v>
      </c>
      <c r="V120" s="11">
        <v>11.916319070904645</v>
      </c>
      <c r="W120" s="11" t="s">
        <v>344</v>
      </c>
      <c r="X120" s="11">
        <v>11.916319070904645</v>
      </c>
      <c r="Y120" s="11" t="s">
        <v>344</v>
      </c>
      <c r="Z120" s="11">
        <v>11.916319070904645</v>
      </c>
      <c r="AA120" s="11" t="s">
        <v>344</v>
      </c>
      <c r="AB120" s="23">
        <f>($S120*'Conversion Factors'!$B$2)/($Z120*'Conversion Factors'!$B$3)</f>
        <v>0.53012721146618491</v>
      </c>
      <c r="AC120" s="23">
        <f>($S120*'Conversion Factors'!$B$2)/($V120*'Conversion Factors'!$B$3)</f>
        <v>0.53012721146618491</v>
      </c>
      <c r="AD120" s="23">
        <f>($S120*'Conversion Factors'!$B$2)/($X120*'Conversion Factors'!$B$3)</f>
        <v>0.53012721146618491</v>
      </c>
      <c r="AE120" s="23">
        <f>($T120*'Conversion Factors'!$B$2)/($Z120*'Conversion Factors'!$B$3)</f>
        <v>9.2141158183408347</v>
      </c>
      <c r="AF120" s="23">
        <f>($T120*'Conversion Factors'!$B$2)/($V120*'Conversion Factors'!$B$3)</f>
        <v>9.2141158183408347</v>
      </c>
      <c r="AG120" s="23">
        <f>($T120*'Conversion Factors'!$B$2)/($X120*'Conversion Factors'!$B$3)</f>
        <v>9.2141158183408347</v>
      </c>
      <c r="AH120" s="11" t="str">
        <f t="shared" si="5"/>
        <v>NO</v>
      </c>
    </row>
    <row r="121" spans="1:34" x14ac:dyDescent="0.25">
      <c r="A121" s="11">
        <v>2019</v>
      </c>
      <c r="B121" s="11" t="s">
        <v>1090</v>
      </c>
      <c r="C121" s="11" t="s">
        <v>1091</v>
      </c>
      <c r="D121" s="11" t="s">
        <v>1091</v>
      </c>
      <c r="E121" s="11" t="s">
        <v>256</v>
      </c>
      <c r="F121" s="11">
        <v>36.963245999999998</v>
      </c>
      <c r="G121" s="11">
        <v>-122.034009</v>
      </c>
      <c r="H121" s="12">
        <v>110013848453</v>
      </c>
      <c r="I121" s="11">
        <v>4952</v>
      </c>
      <c r="J121" s="11" t="s">
        <v>308</v>
      </c>
      <c r="K121" s="11">
        <v>339999</v>
      </c>
      <c r="L121" s="11" t="s">
        <v>309</v>
      </c>
      <c r="M121" s="11" t="s">
        <v>275</v>
      </c>
      <c r="N121" s="11" t="s">
        <v>276</v>
      </c>
      <c r="O121" s="11" t="s">
        <v>114</v>
      </c>
      <c r="P121" s="11" t="s">
        <v>310</v>
      </c>
      <c r="Q121" s="11">
        <v>365</v>
      </c>
      <c r="R121" s="11">
        <v>1.485631425</v>
      </c>
      <c r="S121" s="11">
        <f t="shared" si="3"/>
        <v>4.0702230821917807E-3</v>
      </c>
      <c r="T121" s="11">
        <f t="shared" si="4"/>
        <v>7.0744353571428567E-2</v>
      </c>
      <c r="U121" s="11" t="s">
        <v>1092</v>
      </c>
      <c r="V121" s="11">
        <v>31.861967432762839</v>
      </c>
      <c r="W121" s="11" t="s">
        <v>81</v>
      </c>
      <c r="X121" s="11">
        <v>31.861967432762839</v>
      </c>
      <c r="Y121" s="11" t="s">
        <v>81</v>
      </c>
      <c r="Z121" s="11">
        <v>31.861967432762839</v>
      </c>
      <c r="AA121" s="11" t="s">
        <v>81</v>
      </c>
      <c r="AB121" s="23">
        <f>($S121*'Conversion Factors'!$B$2)/($Z121*'Conversion Factors'!$B$3)</f>
        <v>0.12774550381363065</v>
      </c>
      <c r="AC121" s="23">
        <f>($S121*'Conversion Factors'!$B$2)/($V121*'Conversion Factors'!$B$3)</f>
        <v>0.12774550381363065</v>
      </c>
      <c r="AD121" s="23">
        <f>($S121*'Conversion Factors'!$B$2)/($X121*'Conversion Factors'!$B$3)</f>
        <v>0.12774550381363065</v>
      </c>
      <c r="AE121" s="23">
        <f>($T121*'Conversion Factors'!$B$2)/($Z121*'Conversion Factors'!$B$3)</f>
        <v>2.2203385186654852</v>
      </c>
      <c r="AF121" s="23">
        <f>($T121*'Conversion Factors'!$B$2)/($V121*'Conversion Factors'!$B$3)</f>
        <v>2.2203385186654852</v>
      </c>
      <c r="AG121" s="23">
        <f>($T121*'Conversion Factors'!$B$2)/($X121*'Conversion Factors'!$B$3)</f>
        <v>2.2203385186654852</v>
      </c>
      <c r="AH121" s="11" t="str">
        <f t="shared" si="5"/>
        <v>NO</v>
      </c>
    </row>
    <row r="122" spans="1:34" x14ac:dyDescent="0.25">
      <c r="A122" s="11">
        <v>2019</v>
      </c>
      <c r="B122" s="11" t="s">
        <v>1095</v>
      </c>
      <c r="C122" s="11" t="s">
        <v>1096</v>
      </c>
      <c r="D122" s="11" t="s">
        <v>1097</v>
      </c>
      <c r="E122" s="11" t="s">
        <v>137</v>
      </c>
      <c r="F122" s="11">
        <v>38.627777999999999</v>
      </c>
      <c r="G122" s="11">
        <v>-85.115832999999995</v>
      </c>
      <c r="H122" s="12">
        <v>110015632216</v>
      </c>
      <c r="I122" s="11">
        <v>4952</v>
      </c>
      <c r="J122" s="11" t="s">
        <v>308</v>
      </c>
      <c r="K122" s="11">
        <v>339999</v>
      </c>
      <c r="L122" s="11" t="s">
        <v>309</v>
      </c>
      <c r="M122" s="11" t="s">
        <v>275</v>
      </c>
      <c r="N122" s="11" t="s">
        <v>276</v>
      </c>
      <c r="O122" s="11" t="s">
        <v>114</v>
      </c>
      <c r="P122" s="11" t="s">
        <v>310</v>
      </c>
      <c r="Q122" s="11">
        <v>365</v>
      </c>
      <c r="R122" s="11">
        <v>5.8714812500000004</v>
      </c>
      <c r="S122" s="11">
        <f t="shared" si="3"/>
        <v>1.608625E-2</v>
      </c>
      <c r="T122" s="11">
        <f t="shared" si="4"/>
        <v>0.27959434523809523</v>
      </c>
      <c r="U122" s="11" t="s">
        <v>1098</v>
      </c>
      <c r="V122" s="11">
        <v>6300.4792180000004</v>
      </c>
      <c r="W122" s="11" t="s">
        <v>97</v>
      </c>
      <c r="X122" s="11">
        <v>14278.1849</v>
      </c>
      <c r="Y122" s="11" t="s">
        <v>98</v>
      </c>
      <c r="Z122" s="11">
        <v>4567.7733170000001</v>
      </c>
      <c r="AA122" s="11" t="s">
        <v>99</v>
      </c>
      <c r="AB122" s="23">
        <f>($S122*'Conversion Factors'!$B$2)/($Z122*'Conversion Factors'!$B$3)</f>
        <v>3.5216830791780728E-3</v>
      </c>
      <c r="AC122" s="23">
        <f>($S122*'Conversion Factors'!$B$2)/($V122*'Conversion Factors'!$B$3)</f>
        <v>2.5531788048824573E-3</v>
      </c>
      <c r="AD122" s="23">
        <f>($S122*'Conversion Factors'!$B$2)/($X122*'Conversion Factors'!$B$3)</f>
        <v>1.126631298912511E-3</v>
      </c>
      <c r="AE122" s="23">
        <f>($T122*'Conversion Factors'!$B$2)/($Z122*'Conversion Factors'!$B$3)</f>
        <v>6.1210205899999835E-2</v>
      </c>
      <c r="AF122" s="23">
        <f>($T122*'Conversion Factors'!$B$2)/($V122*'Conversion Factors'!$B$3)</f>
        <v>4.4376679227718901E-2</v>
      </c>
      <c r="AG122" s="23">
        <f>($T122*'Conversion Factors'!$B$2)/($X122*'Conversion Factors'!$B$3)</f>
        <v>1.9581924957288881E-2</v>
      </c>
      <c r="AH122" s="11" t="str">
        <f t="shared" si="5"/>
        <v>NO</v>
      </c>
    </row>
    <row r="123" spans="1:34" x14ac:dyDescent="0.25">
      <c r="A123" s="11">
        <v>2020</v>
      </c>
      <c r="B123" s="11" t="s">
        <v>1101</v>
      </c>
      <c r="C123" s="11" t="s">
        <v>843</v>
      </c>
      <c r="D123" s="11" t="s">
        <v>347</v>
      </c>
      <c r="E123" s="11" t="s">
        <v>624</v>
      </c>
      <c r="F123" s="11">
        <v>36.116160999999998</v>
      </c>
      <c r="G123" s="11">
        <v>-115.172741</v>
      </c>
      <c r="H123" s="12">
        <v>110015972562</v>
      </c>
      <c r="I123" s="11">
        <v>7011</v>
      </c>
      <c r="J123" s="11" t="s">
        <v>844</v>
      </c>
      <c r="K123" s="11">
        <v>517810</v>
      </c>
      <c r="L123" s="11" t="s">
        <v>845</v>
      </c>
      <c r="M123" s="11" t="s">
        <v>846</v>
      </c>
      <c r="N123" s="11" t="s">
        <v>846</v>
      </c>
      <c r="O123" s="11" t="s">
        <v>723</v>
      </c>
      <c r="P123" s="11" t="s">
        <v>847</v>
      </c>
      <c r="Q123" s="11">
        <v>250</v>
      </c>
      <c r="R123" s="11">
        <v>0.28724449200000002</v>
      </c>
      <c r="S123" s="11">
        <f t="shared" si="3"/>
        <v>1.1489779680000001E-3</v>
      </c>
      <c r="T123" s="11">
        <f t="shared" si="4"/>
        <v>1.3678309142857144E-2</v>
      </c>
      <c r="U123" s="11" t="s">
        <v>1102</v>
      </c>
      <c r="V123" s="11">
        <v>1.7750611249999999</v>
      </c>
      <c r="W123" s="11" t="s">
        <v>97</v>
      </c>
      <c r="X123" s="11">
        <v>2.505078691</v>
      </c>
      <c r="Y123" s="11" t="s">
        <v>98</v>
      </c>
      <c r="Z123" s="11">
        <v>1.6342380439999999</v>
      </c>
      <c r="AA123" s="11" t="s">
        <v>109</v>
      </c>
      <c r="AB123" s="23">
        <f>($S123*'Conversion Factors'!$B$2)/($Z123*'Conversion Factors'!$B$3)</f>
        <v>0.70306646710275711</v>
      </c>
      <c r="AC123" s="23">
        <f>($S123*'Conversion Factors'!$B$2)/($V123*'Conversion Factors'!$B$3)</f>
        <v>0.64728924081417205</v>
      </c>
      <c r="AD123" s="23">
        <f>($S123*'Conversion Factors'!$B$2)/($X123*'Conversion Factors'!$B$3)</f>
        <v>0.45865943138949483</v>
      </c>
      <c r="AE123" s="23">
        <f>($T123*'Conversion Factors'!$B$2)/($Z123*'Conversion Factors'!$B$3)</f>
        <v>8.3698388940804413</v>
      </c>
      <c r="AF123" s="23">
        <f>($T123*'Conversion Factors'!$B$2)/($V123*'Conversion Factors'!$B$3)</f>
        <v>7.7058242954068099</v>
      </c>
      <c r="AG123" s="23">
        <f>($T123*'Conversion Factors'!$B$2)/($X123*'Conversion Factors'!$B$3)</f>
        <v>5.4602313260654149</v>
      </c>
      <c r="AH123" s="11" t="str">
        <f t="shared" si="5"/>
        <v>NO</v>
      </c>
    </row>
    <row r="124" spans="1:34" x14ac:dyDescent="0.25">
      <c r="A124" s="11">
        <v>2019</v>
      </c>
      <c r="B124" s="11" t="s">
        <v>1105</v>
      </c>
      <c r="C124" s="11" t="s">
        <v>1106</v>
      </c>
      <c r="D124" s="11" t="s">
        <v>977</v>
      </c>
      <c r="E124" s="11" t="s">
        <v>137</v>
      </c>
      <c r="F124" s="11">
        <v>37.852220000000003</v>
      </c>
      <c r="G124" s="11">
        <v>-84.363079999999997</v>
      </c>
      <c r="H124" s="12">
        <v>110016759444</v>
      </c>
      <c r="I124" s="11">
        <v>4952</v>
      </c>
      <c r="J124" s="11" t="s">
        <v>308</v>
      </c>
      <c r="K124" s="11">
        <v>339999</v>
      </c>
      <c r="L124" s="11" t="s">
        <v>309</v>
      </c>
      <c r="M124" s="11" t="s">
        <v>275</v>
      </c>
      <c r="N124" s="11" t="s">
        <v>276</v>
      </c>
      <c r="O124" s="11" t="s">
        <v>114</v>
      </c>
      <c r="P124" s="11" t="s">
        <v>310</v>
      </c>
      <c r="Q124" s="11">
        <v>365</v>
      </c>
      <c r="R124" s="11">
        <v>0.97397512500000005</v>
      </c>
      <c r="S124" s="11">
        <f t="shared" si="3"/>
        <v>2.6684250000000003E-3</v>
      </c>
      <c r="T124" s="11">
        <f t="shared" si="4"/>
        <v>4.6379767857142859E-2</v>
      </c>
      <c r="U124" s="11" t="s">
        <v>1107</v>
      </c>
      <c r="V124" s="11">
        <v>3465.9511000000002</v>
      </c>
      <c r="W124" s="11" t="s">
        <v>97</v>
      </c>
      <c r="X124" s="11">
        <v>8097.3612210000001</v>
      </c>
      <c r="Y124" s="11" t="s">
        <v>98</v>
      </c>
      <c r="Z124" s="11">
        <v>2460.464993</v>
      </c>
      <c r="AA124" s="11" t="s">
        <v>99</v>
      </c>
      <c r="AB124" s="23">
        <f>($S124*'Conversion Factors'!$B$2)/($Z124*'Conversion Factors'!$B$3)</f>
        <v>1.0845206119947427E-3</v>
      </c>
      <c r="AC124" s="23">
        <f>($S124*'Conversion Factors'!$B$2)/($V124*'Conversion Factors'!$B$3)</f>
        <v>7.698968978529445E-4</v>
      </c>
      <c r="AD124" s="23">
        <f>($S124*'Conversion Factors'!$B$2)/($X124*'Conversion Factors'!$B$3)</f>
        <v>3.295425419678212E-4</v>
      </c>
      <c r="AE124" s="23">
        <f>($T124*'Conversion Factors'!$B$2)/($Z124*'Conversion Factors'!$B$3)</f>
        <v>1.8850001113241956E-2</v>
      </c>
      <c r="AF124" s="23">
        <f>($T124*'Conversion Factors'!$B$2)/($V124*'Conversion Factors'!$B$3)</f>
        <v>1.3381541319824984E-2</v>
      </c>
      <c r="AG124" s="23">
        <f>($T124*'Conversion Factors'!$B$2)/($X124*'Conversion Factors'!$B$3)</f>
        <v>5.7277632294407011E-3</v>
      </c>
      <c r="AH124" s="11" t="str">
        <f t="shared" si="5"/>
        <v>NO</v>
      </c>
    </row>
    <row r="125" spans="1:34" s="30" customFormat="1" x14ac:dyDescent="0.25">
      <c r="A125" s="30">
        <v>2019</v>
      </c>
      <c r="B125" s="31" t="s">
        <v>1111</v>
      </c>
      <c r="C125" s="30" t="s">
        <v>1112</v>
      </c>
      <c r="D125" s="30" t="s">
        <v>1113</v>
      </c>
      <c r="E125" s="30" t="s">
        <v>256</v>
      </c>
      <c r="F125" s="30">
        <v>33.762349999999998</v>
      </c>
      <c r="G125" s="30">
        <v>-118.241775</v>
      </c>
      <c r="H125" s="32">
        <v>110017217545</v>
      </c>
      <c r="I125" s="30">
        <v>5171</v>
      </c>
      <c r="J125" s="30" t="s">
        <v>1114</v>
      </c>
      <c r="K125" s="30">
        <v>425120</v>
      </c>
      <c r="L125" s="30" t="s">
        <v>1115</v>
      </c>
      <c r="M125" s="30" t="s">
        <v>1116</v>
      </c>
      <c r="N125" s="30" t="s">
        <v>1117</v>
      </c>
      <c r="O125" s="10" t="s">
        <v>1118</v>
      </c>
      <c r="P125" s="30" t="s">
        <v>1119</v>
      </c>
      <c r="Q125" s="30">
        <v>250</v>
      </c>
      <c r="R125" s="30">
        <v>8.5171020000000004E-3</v>
      </c>
      <c r="S125" s="31">
        <f t="shared" si="3"/>
        <v>3.4068408000000003E-5</v>
      </c>
      <c r="T125" s="30">
        <f t="shared" si="4"/>
        <v>4.0557628571428572E-4</v>
      </c>
      <c r="U125" s="30" t="s">
        <v>1120</v>
      </c>
      <c r="V125" s="30">
        <v>4.6381591687041569E-2</v>
      </c>
      <c r="W125" s="30" t="s">
        <v>81</v>
      </c>
      <c r="X125" s="30">
        <v>4.6381591687041569E-2</v>
      </c>
      <c r="Y125" s="30" t="s">
        <v>81</v>
      </c>
      <c r="Z125" s="30">
        <v>4.6381591687041569E-2</v>
      </c>
      <c r="AA125" s="30" t="s">
        <v>81</v>
      </c>
      <c r="AB125" s="33">
        <f>($S125*'Conversion Factors'!$B$2)/($Z125*'Conversion Factors'!$B$3)</f>
        <v>0.73452433952408513</v>
      </c>
      <c r="AC125" s="34">
        <f>($S125*'Conversion Factors'!$B$2)/($V125*'Conversion Factors'!$B$3)</f>
        <v>0.73452433952408513</v>
      </c>
      <c r="AD125" s="34">
        <f>($S125*'Conversion Factors'!$B$2)/($X125*'Conversion Factors'!$B$3)</f>
        <v>0.73452433952408513</v>
      </c>
      <c r="AE125" s="34">
        <f>($T125*'Conversion Factors'!$B$2)/($Z125*'Conversion Factors'!$B$3)</f>
        <v>8.7443373752867277</v>
      </c>
      <c r="AF125" s="34">
        <f>($T125*'Conversion Factors'!$B$2)/($V125*'Conversion Factors'!$B$3)</f>
        <v>8.7443373752867277</v>
      </c>
      <c r="AG125" s="34">
        <f>($T125*'Conversion Factors'!$B$2)/($X125*'Conversion Factors'!$B$3)</f>
        <v>8.7443373752867277</v>
      </c>
      <c r="AH125" s="30" t="str">
        <f t="shared" si="5"/>
        <v>NO</v>
      </c>
    </row>
    <row r="126" spans="1:34" x14ac:dyDescent="0.25">
      <c r="A126" s="11">
        <v>2020</v>
      </c>
      <c r="B126" s="11" t="s">
        <v>1125</v>
      </c>
      <c r="C126" s="11" t="s">
        <v>843</v>
      </c>
      <c r="D126" s="11" t="s">
        <v>347</v>
      </c>
      <c r="E126" s="11" t="s">
        <v>624</v>
      </c>
      <c r="F126" s="11">
        <v>36.16478</v>
      </c>
      <c r="G126" s="11">
        <v>-115.14067</v>
      </c>
      <c r="H126" s="12">
        <v>110017237373</v>
      </c>
      <c r="I126" s="11">
        <v>8211</v>
      </c>
      <c r="J126" s="11" t="s">
        <v>1126</v>
      </c>
      <c r="K126" s="11">
        <v>812990</v>
      </c>
      <c r="L126" s="11" t="s">
        <v>1127</v>
      </c>
      <c r="M126" s="11" t="s">
        <v>812</v>
      </c>
      <c r="N126" s="11" t="s">
        <v>813</v>
      </c>
      <c r="O126" s="11" t="s">
        <v>723</v>
      </c>
      <c r="P126" s="11" t="s">
        <v>939</v>
      </c>
      <c r="Q126" s="11">
        <v>250</v>
      </c>
      <c r="R126" s="11">
        <v>3.350198E-3</v>
      </c>
      <c r="S126" s="11">
        <f t="shared" si="3"/>
        <v>1.3400792E-5</v>
      </c>
      <c r="T126" s="11">
        <f t="shared" si="4"/>
        <v>1.5953323809523808E-4</v>
      </c>
      <c r="U126" s="11" t="s">
        <v>1128</v>
      </c>
      <c r="V126" s="11">
        <v>0.37829584352078244</v>
      </c>
      <c r="W126" s="11" t="s">
        <v>344</v>
      </c>
      <c r="X126" s="11">
        <v>0.37829584352078244</v>
      </c>
      <c r="Y126" s="11" t="s">
        <v>344</v>
      </c>
      <c r="Z126" s="11">
        <v>0.37829584352078244</v>
      </c>
      <c r="AA126" s="11" t="s">
        <v>344</v>
      </c>
      <c r="AB126" s="23">
        <f>($S126*'Conversion Factors'!$B$2)/($Z126*'Conversion Factors'!$B$3)</f>
        <v>3.5424105840760584E-2</v>
      </c>
      <c r="AC126" s="23">
        <f>($S126*'Conversion Factors'!$B$2)/($V126*'Conversion Factors'!$B$3)</f>
        <v>3.5424105840760584E-2</v>
      </c>
      <c r="AD126" s="23">
        <f>($S126*'Conversion Factors'!$B$2)/($X126*'Conversion Factors'!$B$3)</f>
        <v>3.5424105840760584E-2</v>
      </c>
      <c r="AE126" s="23">
        <f>($T126*'Conversion Factors'!$B$2)/($Z126*'Conversion Factors'!$B$3)</f>
        <v>0.42171554572334025</v>
      </c>
      <c r="AF126" s="23">
        <f>($T126*'Conversion Factors'!$B$2)/($V126*'Conversion Factors'!$B$3)</f>
        <v>0.42171554572334025</v>
      </c>
      <c r="AG126" s="23">
        <f>($T126*'Conversion Factors'!$B$2)/($X126*'Conversion Factors'!$B$3)</f>
        <v>0.42171554572334025</v>
      </c>
      <c r="AH126" s="11" t="str">
        <f t="shared" si="5"/>
        <v>NO</v>
      </c>
    </row>
    <row r="127" spans="1:34" x14ac:dyDescent="0.25">
      <c r="A127" s="11">
        <v>2019</v>
      </c>
      <c r="B127" s="11" t="s">
        <v>1130</v>
      </c>
      <c r="C127" s="11" t="s">
        <v>1131</v>
      </c>
      <c r="D127" s="11" t="s">
        <v>1132</v>
      </c>
      <c r="E127" s="11" t="s">
        <v>207</v>
      </c>
      <c r="F127" s="11">
        <v>35.722341999999998</v>
      </c>
      <c r="G127" s="11">
        <v>-91.524983000000006</v>
      </c>
      <c r="H127" s="12">
        <v>110017432937</v>
      </c>
      <c r="I127" s="11">
        <v>2865</v>
      </c>
      <c r="J127" s="11" t="s">
        <v>86</v>
      </c>
      <c r="K127" s="11">
        <v>323120</v>
      </c>
      <c r="L127" s="11" t="s">
        <v>87</v>
      </c>
      <c r="M127" s="11" t="s">
        <v>88</v>
      </c>
      <c r="N127" s="11" t="s">
        <v>89</v>
      </c>
      <c r="O127" s="11" t="s">
        <v>72</v>
      </c>
      <c r="P127" s="11" t="s">
        <v>1133</v>
      </c>
      <c r="Q127" s="11">
        <v>350</v>
      </c>
      <c r="R127" s="11">
        <v>5.8066599999999999</v>
      </c>
      <c r="S127" s="11">
        <f t="shared" si="3"/>
        <v>1.6590457142857142E-2</v>
      </c>
      <c r="T127" s="11">
        <f t="shared" si="4"/>
        <v>0.27650761904761906</v>
      </c>
      <c r="U127" s="11" t="s">
        <v>1134</v>
      </c>
      <c r="V127" s="11">
        <v>15544.04645</v>
      </c>
      <c r="W127" s="11" t="s">
        <v>97</v>
      </c>
      <c r="X127" s="11">
        <v>27046.121910000002</v>
      </c>
      <c r="Y127" s="11" t="s">
        <v>98</v>
      </c>
      <c r="Z127" s="11">
        <v>11633.225619999999</v>
      </c>
      <c r="AA127" s="11" t="s">
        <v>99</v>
      </c>
      <c r="AB127" s="23">
        <f>($S127*'Conversion Factors'!$B$2)/($Z127*'Conversion Factors'!$B$3)</f>
        <v>1.4261269990616017E-3</v>
      </c>
      <c r="AC127" s="23">
        <f>($S127*'Conversion Factors'!$B$2)/($V127*'Conversion Factors'!$B$3)</f>
        <v>1.067319066256209E-3</v>
      </c>
      <c r="AD127" s="23">
        <f>($S127*'Conversion Factors'!$B$2)/($X127*'Conversion Factors'!$B$3)</f>
        <v>6.134135310808832E-4</v>
      </c>
      <c r="AE127" s="23">
        <f>($T127*'Conversion Factors'!$B$2)/($Z127*'Conversion Factors'!$B$3)</f>
        <v>2.3768783317693363E-2</v>
      </c>
      <c r="AF127" s="23">
        <f>($T127*'Conversion Factors'!$B$2)/($V127*'Conversion Factors'!$B$3)</f>
        <v>1.7788651104270154E-2</v>
      </c>
      <c r="AG127" s="23">
        <f>($T127*'Conversion Factors'!$B$2)/($X127*'Conversion Factors'!$B$3)</f>
        <v>1.0223558851348053E-2</v>
      </c>
      <c r="AH127" s="11" t="str">
        <f t="shared" si="5"/>
        <v>NO</v>
      </c>
    </row>
    <row r="128" spans="1:34" s="24" customFormat="1" x14ac:dyDescent="0.25">
      <c r="A128" s="24">
        <v>2021</v>
      </c>
      <c r="B128" s="27" t="s">
        <v>1140</v>
      </c>
      <c r="C128" s="24" t="s">
        <v>1141</v>
      </c>
      <c r="D128" s="24" t="s">
        <v>1142</v>
      </c>
      <c r="E128" s="24" t="s">
        <v>162</v>
      </c>
      <c r="F128" s="24">
        <v>41.692782000000001</v>
      </c>
      <c r="G128" s="24">
        <v>-87.951100999999994</v>
      </c>
      <c r="H128" s="25">
        <v>110018199377</v>
      </c>
      <c r="I128" s="24">
        <v>4226</v>
      </c>
      <c r="J128" s="24" t="s">
        <v>308</v>
      </c>
      <c r="K128" s="24">
        <v>339999</v>
      </c>
      <c r="L128" s="24" t="s">
        <v>309</v>
      </c>
      <c r="M128" s="24" t="s">
        <v>275</v>
      </c>
      <c r="N128" s="24" t="s">
        <v>276</v>
      </c>
      <c r="O128" s="24" t="s">
        <v>1118</v>
      </c>
      <c r="P128" s="24" t="s">
        <v>1143</v>
      </c>
      <c r="Q128" s="24">
        <v>250</v>
      </c>
      <c r="R128" s="24">
        <v>427.35197310000001</v>
      </c>
      <c r="S128" s="27">
        <f t="shared" si="3"/>
        <v>1.7094078924</v>
      </c>
      <c r="T128" s="24">
        <f t="shared" si="4"/>
        <v>20.350093957142857</v>
      </c>
      <c r="U128" s="24" t="s">
        <v>1144</v>
      </c>
      <c r="V128" s="24">
        <v>654.08312960000001</v>
      </c>
      <c r="W128" s="24" t="s">
        <v>97</v>
      </c>
      <c r="X128" s="24">
        <v>948.76647209999999</v>
      </c>
      <c r="Y128" s="24" t="s">
        <v>98</v>
      </c>
      <c r="Z128" s="24">
        <v>437.86097239999998</v>
      </c>
      <c r="AA128" s="24" t="s">
        <v>99</v>
      </c>
      <c r="AB128" s="28">
        <f>($S128*'Conversion Factors'!$B$2)/($Z128*'Conversion Factors'!$B$3)</f>
        <v>3.903996930876044</v>
      </c>
      <c r="AC128" s="26">
        <f>($S128*'Conversion Factors'!$B$2)/($V128*'Conversion Factors'!$B$3)</f>
        <v>2.6134413426094274</v>
      </c>
      <c r="AD128" s="26">
        <f>($S128*'Conversion Factors'!$B$2)/($X128*'Conversion Factors'!$B$3)</f>
        <v>1.801716167959009</v>
      </c>
      <c r="AE128" s="26">
        <f>($T128*'Conversion Factors'!$B$2)/($Z128*'Conversion Factors'!$B$3)</f>
        <v>46.476153939000518</v>
      </c>
      <c r="AF128" s="26">
        <f>($T128*'Conversion Factors'!$B$2)/($V128*'Conversion Factors'!$B$3)</f>
        <v>31.112396935826514</v>
      </c>
      <c r="AG128" s="26">
        <f>($T128*'Conversion Factors'!$B$2)/($X128*'Conversion Factors'!$B$3)</f>
        <v>21.44900199951201</v>
      </c>
      <c r="AH128" s="24" t="str">
        <f t="shared" si="5"/>
        <v>NO</v>
      </c>
    </row>
    <row r="129" spans="1:34" x14ac:dyDescent="0.25">
      <c r="A129" s="11">
        <v>2021</v>
      </c>
      <c r="B129" s="11" t="s">
        <v>1149</v>
      </c>
      <c r="C129" s="11" t="s">
        <v>843</v>
      </c>
      <c r="D129" s="11" t="s">
        <v>347</v>
      </c>
      <c r="E129" s="11" t="s">
        <v>624</v>
      </c>
      <c r="F129" s="11">
        <v>36.137529999999998</v>
      </c>
      <c r="G129" s="11">
        <v>-115.15479000000001</v>
      </c>
      <c r="H129" s="12">
        <v>110020039402</v>
      </c>
      <c r="I129" s="11">
        <v>7011</v>
      </c>
      <c r="J129" s="11" t="s">
        <v>844</v>
      </c>
      <c r="K129" s="11">
        <v>517810</v>
      </c>
      <c r="L129" s="11" t="s">
        <v>845</v>
      </c>
      <c r="M129" s="11" t="s">
        <v>846</v>
      </c>
      <c r="N129" s="11" t="s">
        <v>846</v>
      </c>
      <c r="O129" s="11" t="s">
        <v>723</v>
      </c>
      <c r="P129" s="11" t="s">
        <v>1150</v>
      </c>
      <c r="Q129" s="11">
        <v>250</v>
      </c>
      <c r="R129" s="11">
        <v>3.3080990000000001E-3</v>
      </c>
      <c r="S129" s="11">
        <f t="shared" ref="S129:S192" si="6">R129/Q129</f>
        <v>1.3232396E-5</v>
      </c>
      <c r="T129" s="11">
        <f t="shared" ref="T129:T192" si="7">R129/21</f>
        <v>1.5752852380952382E-4</v>
      </c>
      <c r="U129" s="11" t="s">
        <v>1151</v>
      </c>
      <c r="V129" s="11">
        <v>1.7750611249999999</v>
      </c>
      <c r="W129" s="11" t="s">
        <v>97</v>
      </c>
      <c r="X129" s="11">
        <v>2.505078691</v>
      </c>
      <c r="Y129" s="11" t="s">
        <v>98</v>
      </c>
      <c r="Z129" s="11">
        <v>0.96511403399999995</v>
      </c>
      <c r="AA129" s="11" t="s">
        <v>99</v>
      </c>
      <c r="AB129" s="23">
        <f>($S129*'Conversion Factors'!$B$2)/($Z129*'Conversion Factors'!$B$3)</f>
        <v>1.3710707267572486E-2</v>
      </c>
      <c r="AC129" s="23">
        <f>($S129*'Conversion Factors'!$B$2)/($V129*'Conversion Factors'!$B$3)</f>
        <v>7.4546142741985849E-3</v>
      </c>
      <c r="AD129" s="23">
        <f>($S129*'Conversion Factors'!$B$2)/($X129*'Conversion Factors'!$B$3)</f>
        <v>5.282227679130419E-3</v>
      </c>
      <c r="AE129" s="23">
        <f>($T129*'Conversion Factors'!$B$2)/($Z129*'Conversion Factors'!$B$3)</f>
        <v>0.16322270556633914</v>
      </c>
      <c r="AF129" s="23">
        <f>($T129*'Conversion Factors'!$B$2)/($V129*'Conversion Factors'!$B$3)</f>
        <v>8.8745408026173644E-2</v>
      </c>
      <c r="AG129" s="23">
        <f>($T129*'Conversion Factors'!$B$2)/($X129*'Conversion Factors'!$B$3)</f>
        <v>6.2883662846790714E-2</v>
      </c>
      <c r="AH129" s="11" t="str">
        <f t="shared" si="5"/>
        <v>NO</v>
      </c>
    </row>
    <row r="130" spans="1:34" x14ac:dyDescent="0.25">
      <c r="A130" s="11">
        <v>2019</v>
      </c>
      <c r="B130" s="11" t="s">
        <v>1153</v>
      </c>
      <c r="C130" s="11" t="s">
        <v>1154</v>
      </c>
      <c r="D130" s="11" t="s">
        <v>862</v>
      </c>
      <c r="E130" s="11" t="s">
        <v>864</v>
      </c>
      <c r="F130" s="11">
        <v>21.329699999999999</v>
      </c>
      <c r="G130" s="11">
        <v>-158.03559999999999</v>
      </c>
      <c r="H130" s="12">
        <v>110020728943</v>
      </c>
      <c r="I130" s="11">
        <v>4952</v>
      </c>
      <c r="J130" s="11" t="s">
        <v>308</v>
      </c>
      <c r="K130" s="11">
        <v>339999</v>
      </c>
      <c r="L130" s="11" t="s">
        <v>309</v>
      </c>
      <c r="M130" s="11" t="s">
        <v>275</v>
      </c>
      <c r="N130" s="11" t="s">
        <v>276</v>
      </c>
      <c r="O130" s="11" t="s">
        <v>114</v>
      </c>
      <c r="P130" s="11" t="s">
        <v>310</v>
      </c>
      <c r="Q130" s="11">
        <v>365</v>
      </c>
      <c r="R130" s="11">
        <v>0.356734675</v>
      </c>
      <c r="S130" s="11">
        <f t="shared" si="6"/>
        <v>9.773552739726027E-4</v>
      </c>
      <c r="T130" s="11">
        <f t="shared" si="7"/>
        <v>1.6987365476190477E-2</v>
      </c>
      <c r="U130" s="11" t="s">
        <v>1155</v>
      </c>
      <c r="V130" s="11">
        <v>149.26040801955992</v>
      </c>
      <c r="W130" s="11" t="s">
        <v>344</v>
      </c>
      <c r="X130" s="11">
        <v>149.26040801955992</v>
      </c>
      <c r="Y130" s="11" t="s">
        <v>344</v>
      </c>
      <c r="Z130" s="11">
        <v>149.26040801955992</v>
      </c>
      <c r="AA130" s="11" t="s">
        <v>344</v>
      </c>
      <c r="AB130" s="23">
        <f>($S130*'Conversion Factors'!$B$2)/($Z130*'Conversion Factors'!$B$3)</f>
        <v>6.5479874197082767E-3</v>
      </c>
      <c r="AC130" s="23">
        <f>($S130*'Conversion Factors'!$B$2)/($V130*'Conversion Factors'!$B$3)</f>
        <v>6.5479874197082767E-3</v>
      </c>
      <c r="AD130" s="23">
        <f>($S130*'Conversion Factors'!$B$2)/($X130*'Conversion Factors'!$B$3)</f>
        <v>6.5479874197082767E-3</v>
      </c>
      <c r="AE130" s="23">
        <f>($T130*'Conversion Factors'!$B$2)/($Z130*'Conversion Factors'!$B$3)</f>
        <v>0.11381025753302482</v>
      </c>
      <c r="AF130" s="23">
        <f>($T130*'Conversion Factors'!$B$2)/($V130*'Conversion Factors'!$B$3)</f>
        <v>0.11381025753302482</v>
      </c>
      <c r="AG130" s="23">
        <f>($T130*'Conversion Factors'!$B$2)/($X130*'Conversion Factors'!$B$3)</f>
        <v>0.11381025753302482</v>
      </c>
      <c r="AH130" s="11" t="str">
        <f t="shared" ref="AH130:AH193" si="8">IF($AE130&gt;$AJ$1,"YES","NO")</f>
        <v>NO</v>
      </c>
    </row>
    <row r="131" spans="1:34" x14ac:dyDescent="0.25">
      <c r="A131" s="11">
        <v>2023</v>
      </c>
      <c r="B131" s="11" t="s">
        <v>1157</v>
      </c>
      <c r="C131" s="11" t="s">
        <v>1158</v>
      </c>
      <c r="D131" s="11" t="s">
        <v>1159</v>
      </c>
      <c r="E131" s="11" t="s">
        <v>137</v>
      </c>
      <c r="F131" s="11">
        <v>38.394444</v>
      </c>
      <c r="G131" s="11">
        <v>-84.284999999999997</v>
      </c>
      <c r="H131" s="12">
        <v>110020737540</v>
      </c>
      <c r="I131" s="11">
        <v>4952</v>
      </c>
      <c r="J131" s="11" t="s">
        <v>308</v>
      </c>
      <c r="K131" s="11">
        <v>339999</v>
      </c>
      <c r="L131" s="11" t="s">
        <v>309</v>
      </c>
      <c r="M131" s="11" t="s">
        <v>275</v>
      </c>
      <c r="N131" s="11" t="s">
        <v>276</v>
      </c>
      <c r="O131" s="11" t="s">
        <v>114</v>
      </c>
      <c r="P131" s="11" t="s">
        <v>348</v>
      </c>
      <c r="Q131" s="11">
        <v>365</v>
      </c>
      <c r="R131" s="11">
        <v>2.9322868130000002</v>
      </c>
      <c r="S131" s="11">
        <f t="shared" si="6"/>
        <v>8.0336625013698627E-3</v>
      </c>
      <c r="T131" s="11">
        <f t="shared" si="7"/>
        <v>0.13963270538095238</v>
      </c>
      <c r="U131" s="11" t="s">
        <v>1160</v>
      </c>
      <c r="V131" s="11">
        <v>3.3100886310000002</v>
      </c>
      <c r="W131" s="11" t="s">
        <v>109</v>
      </c>
      <c r="X131" s="11">
        <v>3.3100886310000002</v>
      </c>
      <c r="Y131" s="11" t="s">
        <v>109</v>
      </c>
      <c r="Z131" s="11">
        <v>3.3100886310000002</v>
      </c>
      <c r="AA131" s="11" t="s">
        <v>109</v>
      </c>
      <c r="AB131" s="23">
        <f>($S131*'Conversion Factors'!$B$2)/($Z131*'Conversion Factors'!$B$3)</f>
        <v>2.4270233812267556</v>
      </c>
      <c r="AC131" s="23">
        <f>($S131*'Conversion Factors'!$B$2)/($V131*'Conversion Factors'!$B$3)</f>
        <v>2.4270233812267556</v>
      </c>
      <c r="AD131" s="23">
        <f>($S131*'Conversion Factors'!$B$2)/($X131*'Conversion Factors'!$B$3)</f>
        <v>2.4270233812267556</v>
      </c>
      <c r="AE131" s="23">
        <f>($T131*'Conversion Factors'!$B$2)/($Z131*'Conversion Factors'!$B$3)</f>
        <v>42.183977816560279</v>
      </c>
      <c r="AF131" s="23">
        <f>($T131*'Conversion Factors'!$B$2)/($V131*'Conversion Factors'!$B$3)</f>
        <v>42.183977816560279</v>
      </c>
      <c r="AG131" s="23">
        <f>($T131*'Conversion Factors'!$B$2)/($X131*'Conversion Factors'!$B$3)</f>
        <v>42.183977816560279</v>
      </c>
      <c r="AH131" s="11" t="str">
        <f t="shared" si="8"/>
        <v>NO</v>
      </c>
    </row>
    <row r="132" spans="1:34" x14ac:dyDescent="0.25">
      <c r="A132" s="11">
        <v>2019</v>
      </c>
      <c r="B132" s="11" t="s">
        <v>1165</v>
      </c>
      <c r="C132" s="11" t="s">
        <v>1166</v>
      </c>
      <c r="D132" s="11" t="s">
        <v>1167</v>
      </c>
      <c r="E132" s="11" t="s">
        <v>137</v>
      </c>
      <c r="F132" s="11">
        <v>37.983888999999998</v>
      </c>
      <c r="G132" s="11">
        <v>-85.722778000000005</v>
      </c>
      <c r="H132" s="12">
        <v>110020941383</v>
      </c>
      <c r="I132" s="11">
        <v>4952</v>
      </c>
      <c r="J132" s="11" t="s">
        <v>308</v>
      </c>
      <c r="K132" s="11">
        <v>339999</v>
      </c>
      <c r="L132" s="11" t="s">
        <v>309</v>
      </c>
      <c r="M132" s="11" t="s">
        <v>275</v>
      </c>
      <c r="N132" s="11" t="s">
        <v>276</v>
      </c>
      <c r="O132" s="11" t="s">
        <v>114</v>
      </c>
      <c r="P132" s="11" t="s">
        <v>310</v>
      </c>
      <c r="Q132" s="11">
        <v>365</v>
      </c>
      <c r="R132" s="11">
        <v>2.3485925000000001</v>
      </c>
      <c r="S132" s="11">
        <f t="shared" si="6"/>
        <v>6.4345000000000001E-3</v>
      </c>
      <c r="T132" s="11">
        <f t="shared" si="7"/>
        <v>0.1118377380952381</v>
      </c>
      <c r="U132" s="11" t="s">
        <v>1168</v>
      </c>
      <c r="V132" s="11">
        <v>654.23716379999996</v>
      </c>
      <c r="W132" s="11" t="s">
        <v>97</v>
      </c>
      <c r="X132" s="11">
        <v>1656.116839</v>
      </c>
      <c r="Y132" s="11" t="s">
        <v>98</v>
      </c>
      <c r="Z132" s="11">
        <v>437.96771719999998</v>
      </c>
      <c r="AA132" s="11" t="s">
        <v>99</v>
      </c>
      <c r="AB132" s="23">
        <f>($S132*'Conversion Factors'!$B$2)/($Z132*'Conversion Factors'!$B$3)</f>
        <v>1.4691722123120905E-2</v>
      </c>
      <c r="AC132" s="23">
        <f>($S132*'Conversion Factors'!$B$2)/($V132*'Conversion Factors'!$B$3)</f>
        <v>9.8351184494420187E-3</v>
      </c>
      <c r="AD132" s="23">
        <f>($S132*'Conversion Factors'!$B$2)/($X132*'Conversion Factors'!$B$3)</f>
        <v>3.8852935061546101E-3</v>
      </c>
      <c r="AE132" s="23">
        <f>($T132*'Conversion Factors'!$B$2)/($Z132*'Conversion Factors'!$B$3)</f>
        <v>0.25535612261614909</v>
      </c>
      <c r="AF132" s="23">
        <f>($T132*'Conversion Factors'!$B$2)/($V132*'Conversion Factors'!$B$3)</f>
        <v>0.17094372543077796</v>
      </c>
      <c r="AG132" s="23">
        <f>($T132*'Conversion Factors'!$B$2)/($X132*'Conversion Factors'!$B$3)</f>
        <v>6.7530101416496804E-2</v>
      </c>
      <c r="AH132" s="11" t="str">
        <f t="shared" si="8"/>
        <v>NO</v>
      </c>
    </row>
    <row r="133" spans="1:34" x14ac:dyDescent="0.25">
      <c r="A133" s="11">
        <v>2020</v>
      </c>
      <c r="B133" s="11" t="s">
        <v>1173</v>
      </c>
      <c r="C133" s="11" t="s">
        <v>1174</v>
      </c>
      <c r="D133" s="11" t="s">
        <v>862</v>
      </c>
      <c r="E133" s="11" t="s">
        <v>864</v>
      </c>
      <c r="F133" s="11">
        <v>21.348493999999999</v>
      </c>
      <c r="G133" s="11">
        <v>-157.94398899999999</v>
      </c>
      <c r="H133" s="12">
        <v>110022302417</v>
      </c>
      <c r="I133" s="11">
        <v>4952</v>
      </c>
      <c r="J133" s="11" t="s">
        <v>308</v>
      </c>
      <c r="K133" s="11">
        <v>339999</v>
      </c>
      <c r="L133" s="11" t="s">
        <v>309</v>
      </c>
      <c r="M133" s="11" t="s">
        <v>275</v>
      </c>
      <c r="N133" s="11" t="s">
        <v>276</v>
      </c>
      <c r="O133" s="11" t="s">
        <v>114</v>
      </c>
      <c r="P133" s="11" t="s">
        <v>310</v>
      </c>
      <c r="Q133" s="11">
        <v>365</v>
      </c>
      <c r="R133" s="11">
        <v>3.8682699999999999</v>
      </c>
      <c r="S133" s="11">
        <f t="shared" si="6"/>
        <v>1.0598E-2</v>
      </c>
      <c r="T133" s="11">
        <f t="shared" si="7"/>
        <v>0.18420333333333333</v>
      </c>
      <c r="U133" s="11" t="s">
        <v>1175</v>
      </c>
      <c r="V133" s="11">
        <v>18.536496332518336</v>
      </c>
      <c r="W133" s="11" t="s">
        <v>344</v>
      </c>
      <c r="X133" s="11">
        <v>18.536496332518336</v>
      </c>
      <c r="Y133" s="11" t="s">
        <v>344</v>
      </c>
      <c r="Z133" s="11">
        <v>18.536496332518336</v>
      </c>
      <c r="AA133" s="11" t="s">
        <v>344</v>
      </c>
      <c r="AB133" s="23">
        <f>($S133*'Conversion Factors'!$B$2)/($Z133*'Conversion Factors'!$B$3)</f>
        <v>0.57173695664417801</v>
      </c>
      <c r="AC133" s="23">
        <f>($S133*'Conversion Factors'!$B$2)/($V133*'Conversion Factors'!$B$3)</f>
        <v>0.57173695664417801</v>
      </c>
      <c r="AD133" s="23">
        <f>($S133*'Conversion Factors'!$B$2)/($X133*'Conversion Factors'!$B$3)</f>
        <v>0.57173695664417801</v>
      </c>
      <c r="AE133" s="23">
        <f>($T133*'Conversion Factors'!$B$2)/($Z133*'Conversion Factors'!$B$3)</f>
        <v>9.9373328178630942</v>
      </c>
      <c r="AF133" s="23">
        <f>($T133*'Conversion Factors'!$B$2)/($V133*'Conversion Factors'!$B$3)</f>
        <v>9.9373328178630942</v>
      </c>
      <c r="AG133" s="23">
        <f>($T133*'Conversion Factors'!$B$2)/($X133*'Conversion Factors'!$B$3)</f>
        <v>9.9373328178630942</v>
      </c>
      <c r="AH133" s="11" t="str">
        <f t="shared" si="8"/>
        <v>NO</v>
      </c>
    </row>
    <row r="134" spans="1:34" x14ac:dyDescent="0.25">
      <c r="A134" s="11">
        <v>2022</v>
      </c>
      <c r="B134" s="11" t="s">
        <v>1177</v>
      </c>
      <c r="C134" s="11" t="s">
        <v>1178</v>
      </c>
      <c r="D134" s="11" t="s">
        <v>809</v>
      </c>
      <c r="E134" s="11" t="s">
        <v>137</v>
      </c>
      <c r="F134" s="11">
        <v>38.417499999999997</v>
      </c>
      <c r="G134" s="11">
        <v>-85.611109999999996</v>
      </c>
      <c r="H134" s="12">
        <v>110022905588</v>
      </c>
      <c r="I134" s="11">
        <v>4952</v>
      </c>
      <c r="J134" s="11" t="s">
        <v>308</v>
      </c>
      <c r="K134" s="11">
        <v>339999</v>
      </c>
      <c r="L134" s="11" t="s">
        <v>309</v>
      </c>
      <c r="M134" s="11" t="s">
        <v>275</v>
      </c>
      <c r="N134" s="11" t="s">
        <v>276</v>
      </c>
      <c r="O134" s="11" t="s">
        <v>114</v>
      </c>
      <c r="P134" s="11" t="s">
        <v>310</v>
      </c>
      <c r="Q134" s="11">
        <v>365</v>
      </c>
      <c r="R134" s="11">
        <v>2.756142375</v>
      </c>
      <c r="S134" s="11">
        <f t="shared" si="6"/>
        <v>7.551075E-3</v>
      </c>
      <c r="T134" s="11">
        <f t="shared" si="7"/>
        <v>0.13124487500000001</v>
      </c>
      <c r="U134" s="11" t="s">
        <v>1179</v>
      </c>
      <c r="V134" s="11">
        <v>102400.3936</v>
      </c>
      <c r="W134" s="11" t="s">
        <v>97</v>
      </c>
      <c r="X134" s="11">
        <v>234591.12890000001</v>
      </c>
      <c r="Y134" s="11" t="s">
        <v>98</v>
      </c>
      <c r="Z134" s="11">
        <v>81894.974700000006</v>
      </c>
      <c r="AA134" s="11" t="s">
        <v>99</v>
      </c>
      <c r="AB134" s="23">
        <f>($S134*'Conversion Factors'!$B$2)/($Z134*'Conversion Factors'!$B$3)</f>
        <v>9.2204375514630933E-5</v>
      </c>
      <c r="AC134" s="23">
        <f>($S134*'Conversion Factors'!$B$2)/($V134*'Conversion Factors'!$B$3)</f>
        <v>7.3740683356123351E-5</v>
      </c>
      <c r="AD134" s="23">
        <f>($S134*'Conversion Factors'!$B$2)/($X134*'Conversion Factors'!$B$3)</f>
        <v>3.2188237617539337E-5</v>
      </c>
      <c r="AE134" s="23">
        <f>($T134*'Conversion Factors'!$B$2)/($Z134*'Conversion Factors'!$B$3)</f>
        <v>1.6025998601352522E-3</v>
      </c>
      <c r="AF134" s="23">
        <f>($T134*'Conversion Factors'!$B$2)/($V134*'Conversion Factors'!$B$3)</f>
        <v>1.2816833059516679E-3</v>
      </c>
      <c r="AG134" s="23">
        <f>($T134*'Conversion Factors'!$B$2)/($X134*'Conversion Factors'!$B$3)</f>
        <v>5.5946222525723142E-4</v>
      </c>
      <c r="AH134" s="11" t="str">
        <f t="shared" si="8"/>
        <v>NO</v>
      </c>
    </row>
    <row r="135" spans="1:34" x14ac:dyDescent="0.25">
      <c r="A135" s="11">
        <v>2023</v>
      </c>
      <c r="B135" s="11" t="s">
        <v>1182</v>
      </c>
      <c r="C135" s="11" t="s">
        <v>1183</v>
      </c>
      <c r="D135" s="11" t="s">
        <v>1184</v>
      </c>
      <c r="E135" s="11" t="s">
        <v>137</v>
      </c>
      <c r="F135" s="11">
        <v>38.691943999999999</v>
      </c>
      <c r="G135" s="11">
        <v>-84.325000000000003</v>
      </c>
      <c r="H135" s="12">
        <v>110023140420</v>
      </c>
      <c r="I135" s="11">
        <v>4952</v>
      </c>
      <c r="J135" s="11" t="s">
        <v>308</v>
      </c>
      <c r="K135" s="11">
        <v>339999</v>
      </c>
      <c r="L135" s="11" t="s">
        <v>309</v>
      </c>
      <c r="M135" s="11" t="s">
        <v>275</v>
      </c>
      <c r="N135" s="11" t="s">
        <v>276</v>
      </c>
      <c r="O135" s="11" t="s">
        <v>114</v>
      </c>
      <c r="P135" s="11" t="s">
        <v>348</v>
      </c>
      <c r="Q135" s="11">
        <v>365</v>
      </c>
      <c r="R135" s="11">
        <v>1.4194029619999999</v>
      </c>
      <c r="S135" s="11">
        <f t="shared" si="6"/>
        <v>3.8887752383561644E-3</v>
      </c>
      <c r="T135" s="11">
        <f t="shared" si="7"/>
        <v>6.759061723809523E-2</v>
      </c>
      <c r="U135" s="11" t="s">
        <v>1185</v>
      </c>
      <c r="V135" s="11">
        <v>3322.4229829999999</v>
      </c>
      <c r="W135" s="11" t="s">
        <v>97</v>
      </c>
      <c r="X135" s="11">
        <v>6773.2191700000003</v>
      </c>
      <c r="Y135" s="11" t="s">
        <v>98</v>
      </c>
      <c r="Z135" s="11">
        <v>2355.0663399999999</v>
      </c>
      <c r="AA135" s="11" t="s">
        <v>99</v>
      </c>
      <c r="AB135" s="23">
        <f>($S135*'Conversion Factors'!$B$2)/($Z135*'Conversion Factors'!$B$3)</f>
        <v>1.6512380871428719E-3</v>
      </c>
      <c r="AC135" s="23">
        <f>($S135*'Conversion Factors'!$B$2)/($V135*'Conversion Factors'!$B$3)</f>
        <v>1.1704636219572421E-3</v>
      </c>
      <c r="AD135" s="23">
        <f>($S135*'Conversion Factors'!$B$2)/($X135*'Conversion Factors'!$B$3)</f>
        <v>5.7413987953916512E-4</v>
      </c>
      <c r="AE135" s="23">
        <f>($T135*'Conversion Factors'!$B$2)/($Z135*'Conversion Factors'!$B$3)</f>
        <v>2.8700090562245147E-2</v>
      </c>
      <c r="AF135" s="23">
        <f>($T135*'Conversion Factors'!$B$2)/($V135*'Conversion Factors'!$B$3)</f>
        <v>2.0343772476875868E-2</v>
      </c>
      <c r="AG135" s="23">
        <f>($T135*'Conversion Factors'!$B$2)/($X135*'Conversion Factors'!$B$3)</f>
        <v>9.979097906275965E-3</v>
      </c>
      <c r="AH135" s="11" t="str">
        <f t="shared" si="8"/>
        <v>NO</v>
      </c>
    </row>
    <row r="136" spans="1:34" x14ac:dyDescent="0.25">
      <c r="A136" s="11">
        <v>2022</v>
      </c>
      <c r="B136" s="11" t="s">
        <v>1190</v>
      </c>
      <c r="C136" s="11" t="s">
        <v>1191</v>
      </c>
      <c r="D136" s="11" t="s">
        <v>1192</v>
      </c>
      <c r="E136" s="11" t="s">
        <v>1063</v>
      </c>
      <c r="F136" s="11">
        <v>36.091380999999998</v>
      </c>
      <c r="G136" s="11">
        <v>-111.289585</v>
      </c>
      <c r="H136" s="12">
        <v>110024409344</v>
      </c>
      <c r="I136" s="11">
        <v>4952</v>
      </c>
      <c r="J136" s="11" t="s">
        <v>308</v>
      </c>
      <c r="K136" s="11">
        <v>339999</v>
      </c>
      <c r="L136" s="11" t="s">
        <v>309</v>
      </c>
      <c r="M136" s="11" t="s">
        <v>275</v>
      </c>
      <c r="N136" s="11" t="s">
        <v>276</v>
      </c>
      <c r="O136" s="11" t="s">
        <v>114</v>
      </c>
      <c r="P136" s="11" t="s">
        <v>310</v>
      </c>
      <c r="Q136" s="11">
        <v>365</v>
      </c>
      <c r="R136" s="11">
        <v>1.9834611200000001</v>
      </c>
      <c r="S136" s="11">
        <f t="shared" si="6"/>
        <v>5.434140054794521E-3</v>
      </c>
      <c r="T136" s="11">
        <f t="shared" si="7"/>
        <v>9.4450529523809529E-2</v>
      </c>
      <c r="U136" s="11" t="s">
        <v>1193</v>
      </c>
      <c r="V136" s="11">
        <v>7.0904645479999999</v>
      </c>
      <c r="W136" s="11" t="s">
        <v>97</v>
      </c>
      <c r="X136" s="11">
        <v>33.389365269999999</v>
      </c>
      <c r="Y136" s="11" t="s">
        <v>98</v>
      </c>
      <c r="Z136" s="11">
        <v>4.0477291900000001</v>
      </c>
      <c r="AA136" s="11" t="s">
        <v>99</v>
      </c>
      <c r="AB136" s="23">
        <f>($S136*'Conversion Factors'!$B$2)/($Z136*'Conversion Factors'!$B$3)</f>
        <v>1.342515716767732</v>
      </c>
      <c r="AC136" s="23">
        <f>($S136*'Conversion Factors'!$B$2)/($V136*'Conversion Factors'!$B$3)</f>
        <v>0.76640113183096359</v>
      </c>
      <c r="AD136" s="23">
        <f>($S136*'Conversion Factors'!$B$2)/($X136*'Conversion Factors'!$B$3)</f>
        <v>0.16275062466302825</v>
      </c>
      <c r="AE136" s="23">
        <f>($T136*'Conversion Factors'!$B$2)/($Z136*'Conversion Factors'!$B$3)</f>
        <v>23.334201743820099</v>
      </c>
      <c r="AF136" s="23">
        <f>($T136*'Conversion Factors'!$B$2)/($V136*'Conversion Factors'!$B$3)</f>
        <v>13.320781577061984</v>
      </c>
      <c r="AG136" s="23">
        <f>($T136*'Conversion Factors'!$B$2)/($X136*'Conversion Factors'!$B$3)</f>
        <v>2.8287608572383478</v>
      </c>
      <c r="AH136" s="11" t="str">
        <f t="shared" si="8"/>
        <v>NO</v>
      </c>
    </row>
    <row r="137" spans="1:34" x14ac:dyDescent="0.25">
      <c r="A137" s="11">
        <v>2023</v>
      </c>
      <c r="B137" s="11" t="s">
        <v>1199</v>
      </c>
      <c r="C137" s="11" t="s">
        <v>1200</v>
      </c>
      <c r="D137" s="11" t="s">
        <v>1201</v>
      </c>
      <c r="E137" s="11" t="s">
        <v>1202</v>
      </c>
      <c r="F137" s="11">
        <v>36.786963999999998</v>
      </c>
      <c r="G137" s="11">
        <v>-108.711493</v>
      </c>
      <c r="H137" s="12">
        <v>110024409362</v>
      </c>
      <c r="I137" s="11">
        <v>4952</v>
      </c>
      <c r="J137" s="11" t="s">
        <v>308</v>
      </c>
      <c r="K137" s="11">
        <v>339999</v>
      </c>
      <c r="L137" s="11" t="s">
        <v>309</v>
      </c>
      <c r="M137" s="11" t="s">
        <v>275</v>
      </c>
      <c r="N137" s="11" t="s">
        <v>276</v>
      </c>
      <c r="O137" s="11" t="s">
        <v>114</v>
      </c>
      <c r="P137" s="11" t="s">
        <v>310</v>
      </c>
      <c r="Q137" s="11">
        <v>365</v>
      </c>
      <c r="R137" s="11">
        <v>0.80347979999999997</v>
      </c>
      <c r="S137" s="11">
        <f t="shared" si="6"/>
        <v>2.2013145205479452E-3</v>
      </c>
      <c r="T137" s="11">
        <f t="shared" si="7"/>
        <v>3.8260942857142856E-2</v>
      </c>
      <c r="U137" s="11" t="s">
        <v>1203</v>
      </c>
      <c r="V137" s="11">
        <v>2.3832638140000002</v>
      </c>
      <c r="W137" s="11" t="s">
        <v>109</v>
      </c>
      <c r="X137" s="11">
        <v>2.3832638140000002</v>
      </c>
      <c r="Y137" s="11" t="s">
        <v>109</v>
      </c>
      <c r="Z137" s="11">
        <v>2.3832638140000002</v>
      </c>
      <c r="AA137" s="11" t="s">
        <v>109</v>
      </c>
      <c r="AB137" s="23">
        <f>($S137*'Conversion Factors'!$B$2)/($Z137*'Conversion Factors'!$B$3)</f>
        <v>0.923655412219482</v>
      </c>
      <c r="AC137" s="23">
        <f>($S137*'Conversion Factors'!$B$2)/($V137*'Conversion Factors'!$B$3)</f>
        <v>0.923655412219482</v>
      </c>
      <c r="AD137" s="23">
        <f>($S137*'Conversion Factors'!$B$2)/($X137*'Conversion Factors'!$B$3)</f>
        <v>0.923655412219482</v>
      </c>
      <c r="AE137" s="23">
        <f>($T137*'Conversion Factors'!$B$2)/($Z137*'Conversion Factors'!$B$3)</f>
        <v>16.05401073619576</v>
      </c>
      <c r="AF137" s="23">
        <f>($T137*'Conversion Factors'!$B$2)/($V137*'Conversion Factors'!$B$3)</f>
        <v>16.05401073619576</v>
      </c>
      <c r="AG137" s="23">
        <f>($T137*'Conversion Factors'!$B$2)/($X137*'Conversion Factors'!$B$3)</f>
        <v>16.05401073619576</v>
      </c>
      <c r="AH137" s="11" t="str">
        <f t="shared" si="8"/>
        <v>NO</v>
      </c>
    </row>
    <row r="138" spans="1:34" x14ac:dyDescent="0.25">
      <c r="A138" s="11">
        <v>2022</v>
      </c>
      <c r="B138" s="11" t="s">
        <v>1209</v>
      </c>
      <c r="C138" s="11" t="s">
        <v>1210</v>
      </c>
      <c r="D138" s="11" t="s">
        <v>1211</v>
      </c>
      <c r="E138" s="11" t="s">
        <v>1063</v>
      </c>
      <c r="F138" s="11">
        <v>35.639485000000001</v>
      </c>
      <c r="G138" s="11">
        <v>-109.080939</v>
      </c>
      <c r="H138" s="12">
        <v>110024409433</v>
      </c>
      <c r="I138" s="11">
        <v>4952</v>
      </c>
      <c r="J138" s="11" t="s">
        <v>308</v>
      </c>
      <c r="K138" s="11">
        <v>339999</v>
      </c>
      <c r="L138" s="11" t="s">
        <v>309</v>
      </c>
      <c r="M138" s="11" t="s">
        <v>275</v>
      </c>
      <c r="N138" s="11" t="s">
        <v>276</v>
      </c>
      <c r="O138" s="11" t="s">
        <v>114</v>
      </c>
      <c r="P138" s="11" t="s">
        <v>310</v>
      </c>
      <c r="Q138" s="11">
        <v>365</v>
      </c>
      <c r="R138" s="11">
        <v>1.1604810000000001</v>
      </c>
      <c r="S138" s="11">
        <f t="shared" si="6"/>
        <v>3.1794000000000002E-3</v>
      </c>
      <c r="T138" s="11">
        <f t="shared" si="7"/>
        <v>5.5261000000000005E-2</v>
      </c>
      <c r="U138" s="11" t="s">
        <v>1212</v>
      </c>
      <c r="V138" s="11">
        <v>7.0904645479999999</v>
      </c>
      <c r="W138" s="11" t="s">
        <v>97</v>
      </c>
      <c r="X138" s="11">
        <v>33.389365269999999</v>
      </c>
      <c r="Y138" s="11" t="s">
        <v>98</v>
      </c>
      <c r="Z138" s="11">
        <v>4.0477291900000001</v>
      </c>
      <c r="AA138" s="11" t="s">
        <v>99</v>
      </c>
      <c r="AB138" s="23">
        <f>($S138*'Conversion Factors'!$B$2)/($Z138*'Conversion Factors'!$B$3)</f>
        <v>0.78547744939428621</v>
      </c>
      <c r="AC138" s="23">
        <f>($S138*'Conversion Factors'!$B$2)/($V138*'Conversion Factors'!$B$3)</f>
        <v>0.44840503446234847</v>
      </c>
      <c r="AD138" s="23">
        <f>($S138*'Conversion Factors'!$B$2)/($X138*'Conversion Factors'!$B$3)</f>
        <v>9.5221935915525122E-2</v>
      </c>
      <c r="AE138" s="23">
        <f>($T138*'Conversion Factors'!$B$2)/($Z138*'Conversion Factors'!$B$3)</f>
        <v>13.652346144234023</v>
      </c>
      <c r="AF138" s="23">
        <f>($T138*'Conversion Factors'!$B$2)/($V138*'Conversion Factors'!$B$3)</f>
        <v>7.7937065513693913</v>
      </c>
      <c r="AG138" s="23">
        <f>($T138*'Conversion Factors'!$B$2)/($X138*'Conversion Factors'!$B$3)</f>
        <v>1.6550479337698416</v>
      </c>
      <c r="AH138" s="11" t="str">
        <f t="shared" si="8"/>
        <v>NO</v>
      </c>
    </row>
    <row r="139" spans="1:34" x14ac:dyDescent="0.25">
      <c r="A139" s="11">
        <v>2021</v>
      </c>
      <c r="B139" s="11" t="s">
        <v>1215</v>
      </c>
      <c r="C139" s="11" t="s">
        <v>1216</v>
      </c>
      <c r="D139" s="11" t="s">
        <v>1217</v>
      </c>
      <c r="E139" s="11" t="s">
        <v>256</v>
      </c>
      <c r="F139" s="11">
        <v>37.908380000000001</v>
      </c>
      <c r="G139" s="11">
        <v>-120.61605</v>
      </c>
      <c r="H139" s="12">
        <v>110027858432</v>
      </c>
      <c r="I139" s="11">
        <v>4952</v>
      </c>
      <c r="J139" s="11" t="s">
        <v>308</v>
      </c>
      <c r="K139" s="11">
        <v>339999</v>
      </c>
      <c r="L139" s="11" t="s">
        <v>309</v>
      </c>
      <c r="M139" s="11" t="s">
        <v>275</v>
      </c>
      <c r="N139" s="11" t="s">
        <v>276</v>
      </c>
      <c r="O139" s="11" t="s">
        <v>114</v>
      </c>
      <c r="P139" s="11" t="s">
        <v>1218</v>
      </c>
      <c r="Q139" s="11">
        <v>365</v>
      </c>
      <c r="R139" s="11">
        <v>0.168200669</v>
      </c>
      <c r="S139" s="11">
        <f t="shared" si="6"/>
        <v>4.608237506849315E-4</v>
      </c>
      <c r="T139" s="11">
        <f t="shared" si="7"/>
        <v>8.0095556666666661E-3</v>
      </c>
      <c r="U139" s="11" t="s">
        <v>1219</v>
      </c>
      <c r="V139" s="11">
        <v>0.64310293399999996</v>
      </c>
      <c r="W139" s="11" t="s">
        <v>109</v>
      </c>
      <c r="X139" s="11">
        <v>0.64310293399999996</v>
      </c>
      <c r="Y139" s="11" t="s">
        <v>109</v>
      </c>
      <c r="Z139" s="11">
        <v>0.64310293399999996</v>
      </c>
      <c r="AA139" s="11" t="s">
        <v>109</v>
      </c>
      <c r="AB139" s="23">
        <f>($S139*'Conversion Factors'!$B$2)/($Z139*'Conversion Factors'!$B$3)</f>
        <v>0.71656297354869714</v>
      </c>
      <c r="AC139" s="23">
        <f>($S139*'Conversion Factors'!$B$2)/($V139*'Conversion Factors'!$B$3)</f>
        <v>0.71656297354869714</v>
      </c>
      <c r="AD139" s="23">
        <f>($S139*'Conversion Factors'!$B$2)/($X139*'Conversion Factors'!$B$3)</f>
        <v>0.71656297354869714</v>
      </c>
      <c r="AE139" s="23">
        <f>($T139*'Conversion Factors'!$B$2)/($Z139*'Conversion Factors'!$B$3)</f>
        <v>12.454546921203544</v>
      </c>
      <c r="AF139" s="23">
        <f>($T139*'Conversion Factors'!$B$2)/($V139*'Conversion Factors'!$B$3)</f>
        <v>12.454546921203544</v>
      </c>
      <c r="AG139" s="23">
        <f>($T139*'Conversion Factors'!$B$2)/($X139*'Conversion Factors'!$B$3)</f>
        <v>12.454546921203544</v>
      </c>
      <c r="AH139" s="11" t="str">
        <f t="shared" si="8"/>
        <v>NO</v>
      </c>
    </row>
    <row r="140" spans="1:34" x14ac:dyDescent="0.25">
      <c r="A140" s="11">
        <v>2019</v>
      </c>
      <c r="B140" s="11" t="s">
        <v>1224</v>
      </c>
      <c r="C140" s="11" t="s">
        <v>1225</v>
      </c>
      <c r="D140" s="11" t="s">
        <v>1113</v>
      </c>
      <c r="E140" s="11" t="s">
        <v>256</v>
      </c>
      <c r="F140" s="11">
        <v>33.791108999999999</v>
      </c>
      <c r="G140" s="11">
        <v>-118.244609</v>
      </c>
      <c r="H140" s="12">
        <v>110028243791</v>
      </c>
      <c r="I140" s="11">
        <v>5171</v>
      </c>
      <c r="J140" s="11" t="s">
        <v>1114</v>
      </c>
      <c r="K140" s="11">
        <v>425120</v>
      </c>
      <c r="L140" s="11" t="s">
        <v>1115</v>
      </c>
      <c r="M140" s="11" t="s">
        <v>1116</v>
      </c>
      <c r="N140" s="11" t="s">
        <v>1117</v>
      </c>
      <c r="O140" s="11" t="s">
        <v>1118</v>
      </c>
      <c r="P140" s="11" t="s">
        <v>1119</v>
      </c>
      <c r="Q140" s="11">
        <v>250</v>
      </c>
      <c r="R140" s="11">
        <v>2.0298055999999998E-2</v>
      </c>
      <c r="S140" s="11">
        <f t="shared" si="6"/>
        <v>8.119222399999999E-5</v>
      </c>
      <c r="T140" s="11">
        <f t="shared" si="7"/>
        <v>9.6657409523809518E-4</v>
      </c>
      <c r="U140" s="11" t="s">
        <v>1226</v>
      </c>
      <c r="V140" s="11">
        <v>2.837218826</v>
      </c>
      <c r="W140" s="11" t="s">
        <v>109</v>
      </c>
      <c r="X140" s="11">
        <v>2.837218826</v>
      </c>
      <c r="Y140" s="11" t="s">
        <v>109</v>
      </c>
      <c r="Z140" s="11">
        <v>2.837218826</v>
      </c>
      <c r="AA140" s="11" t="s">
        <v>109</v>
      </c>
      <c r="AB140" s="23">
        <f>($S140*'Conversion Factors'!$B$2)/($Z140*'Conversion Factors'!$B$3)</f>
        <v>2.8616835351564097E-2</v>
      </c>
      <c r="AC140" s="23">
        <f>($S140*'Conversion Factors'!$B$2)/($V140*'Conversion Factors'!$B$3)</f>
        <v>2.8616835351564097E-2</v>
      </c>
      <c r="AD140" s="23">
        <f>($S140*'Conversion Factors'!$B$2)/($X140*'Conversion Factors'!$B$3)</f>
        <v>2.8616835351564097E-2</v>
      </c>
      <c r="AE140" s="23">
        <f>($T140*'Conversion Factors'!$B$2)/($Z140*'Conversion Factors'!$B$3)</f>
        <v>0.34067661132814409</v>
      </c>
      <c r="AF140" s="23">
        <f>($T140*'Conversion Factors'!$B$2)/($V140*'Conversion Factors'!$B$3)</f>
        <v>0.34067661132814409</v>
      </c>
      <c r="AG140" s="23">
        <f>($T140*'Conversion Factors'!$B$2)/($X140*'Conversion Factors'!$B$3)</f>
        <v>0.34067661132814409</v>
      </c>
      <c r="AH140" s="11" t="str">
        <f t="shared" si="8"/>
        <v>NO</v>
      </c>
    </row>
    <row r="141" spans="1:34" x14ac:dyDescent="0.25">
      <c r="A141" s="11">
        <v>2021</v>
      </c>
      <c r="B141" s="11" t="s">
        <v>1229</v>
      </c>
      <c r="C141" s="11" t="s">
        <v>1230</v>
      </c>
      <c r="D141" s="11" t="s">
        <v>1217</v>
      </c>
      <c r="E141" s="11" t="s">
        <v>256</v>
      </c>
      <c r="F141" s="11">
        <v>38.060360000000003</v>
      </c>
      <c r="G141" s="11">
        <v>-120.53995999999999</v>
      </c>
      <c r="H141" s="12">
        <v>110030437524</v>
      </c>
      <c r="I141" s="11">
        <v>4952</v>
      </c>
      <c r="J141" s="11" t="s">
        <v>308</v>
      </c>
      <c r="K141" s="11">
        <v>339999</v>
      </c>
      <c r="L141" s="11" t="s">
        <v>309</v>
      </c>
      <c r="M141" s="11" t="s">
        <v>275</v>
      </c>
      <c r="N141" s="11" t="s">
        <v>276</v>
      </c>
      <c r="O141" s="11" t="s">
        <v>114</v>
      </c>
      <c r="P141" s="11" t="s">
        <v>625</v>
      </c>
      <c r="Q141" s="11">
        <v>365</v>
      </c>
      <c r="R141" s="11">
        <v>3.3018447999999999E-2</v>
      </c>
      <c r="S141" s="11">
        <f t="shared" si="6"/>
        <v>9.0461501369863012E-5</v>
      </c>
      <c r="T141" s="11">
        <f t="shared" si="7"/>
        <v>1.5723070476190476E-3</v>
      </c>
      <c r="U141" s="11" t="s">
        <v>1231</v>
      </c>
      <c r="V141" s="11">
        <v>1.1348875305623471</v>
      </c>
      <c r="W141" s="11" t="s">
        <v>344</v>
      </c>
      <c r="X141" s="11">
        <v>1.1348875305623471</v>
      </c>
      <c r="Y141" s="11" t="s">
        <v>344</v>
      </c>
      <c r="Z141" s="11">
        <v>1.1348875305623471</v>
      </c>
      <c r="AA141" s="11" t="s">
        <v>344</v>
      </c>
      <c r="AB141" s="23">
        <f>($S141*'Conversion Factors'!$B$2)/($Z141*'Conversion Factors'!$B$3)</f>
        <v>7.9709661912523183E-2</v>
      </c>
      <c r="AC141" s="23">
        <f>($S141*'Conversion Factors'!$B$2)/($V141*'Conversion Factors'!$B$3)</f>
        <v>7.9709661912523183E-2</v>
      </c>
      <c r="AD141" s="23">
        <f>($S141*'Conversion Factors'!$B$2)/($X141*'Conversion Factors'!$B$3)</f>
        <v>7.9709661912523183E-2</v>
      </c>
      <c r="AE141" s="23">
        <f>($T141*'Conversion Factors'!$B$2)/($Z141*'Conversion Factors'!$B$3)</f>
        <v>1.3854298380033792</v>
      </c>
      <c r="AF141" s="23">
        <f>($T141*'Conversion Factors'!$B$2)/($V141*'Conversion Factors'!$B$3)</f>
        <v>1.3854298380033792</v>
      </c>
      <c r="AG141" s="23">
        <f>($T141*'Conversion Factors'!$B$2)/($X141*'Conversion Factors'!$B$3)</f>
        <v>1.3854298380033792</v>
      </c>
      <c r="AH141" s="11" t="str">
        <f t="shared" si="8"/>
        <v>NO</v>
      </c>
    </row>
    <row r="142" spans="1:34" x14ac:dyDescent="0.25">
      <c r="A142" s="11">
        <v>2020</v>
      </c>
      <c r="B142" s="11" t="s">
        <v>1234</v>
      </c>
      <c r="C142" s="11" t="s">
        <v>1235</v>
      </c>
      <c r="D142" s="11" t="s">
        <v>1236</v>
      </c>
      <c r="E142" s="11" t="s">
        <v>137</v>
      </c>
      <c r="F142" s="11">
        <v>38.127222000000003</v>
      </c>
      <c r="G142" s="11">
        <v>-83.769443999999993</v>
      </c>
      <c r="H142" s="12">
        <v>110030443544</v>
      </c>
      <c r="I142" s="11">
        <v>4952</v>
      </c>
      <c r="J142" s="11" t="s">
        <v>308</v>
      </c>
      <c r="K142" s="11">
        <v>339999</v>
      </c>
      <c r="L142" s="11" t="s">
        <v>309</v>
      </c>
      <c r="M142" s="11" t="s">
        <v>275</v>
      </c>
      <c r="N142" s="11" t="s">
        <v>276</v>
      </c>
      <c r="O142" s="11" t="s">
        <v>114</v>
      </c>
      <c r="P142" s="11" t="s">
        <v>310</v>
      </c>
      <c r="Q142" s="11">
        <v>365</v>
      </c>
      <c r="R142" s="11">
        <v>8.6345313000000007E-2</v>
      </c>
      <c r="S142" s="11">
        <f t="shared" si="6"/>
        <v>2.3656250136986303E-4</v>
      </c>
      <c r="T142" s="11">
        <f t="shared" si="7"/>
        <v>4.1116815714285718E-3</v>
      </c>
      <c r="U142" s="11" t="s">
        <v>1237</v>
      </c>
      <c r="V142" s="11">
        <v>99.095354520000001</v>
      </c>
      <c r="W142" s="11" t="s">
        <v>97</v>
      </c>
      <c r="X142" s="11">
        <v>218.27098749999999</v>
      </c>
      <c r="Y142" s="11" t="s">
        <v>98</v>
      </c>
      <c r="Z142" s="11">
        <v>62.073664049999998</v>
      </c>
      <c r="AA142" s="11" t="s">
        <v>99</v>
      </c>
      <c r="AB142" s="23">
        <f>($S142*'Conversion Factors'!$B$2)/($Z142*'Conversion Factors'!$B$3)</f>
        <v>3.8109962572744735E-3</v>
      </c>
      <c r="AC142" s="23">
        <f>($S142*'Conversion Factors'!$B$2)/($V142*'Conversion Factors'!$B$3)</f>
        <v>2.3872208996650658E-3</v>
      </c>
      <c r="AD142" s="23">
        <f>($S142*'Conversion Factors'!$B$2)/($X142*'Conversion Factors'!$B$3)</f>
        <v>1.0838018560293682E-3</v>
      </c>
      <c r="AE142" s="23">
        <f>($T142*'Conversion Factors'!$B$2)/($Z142*'Conversion Factors'!$B$3)</f>
        <v>6.6238744471675381E-2</v>
      </c>
      <c r="AF142" s="23">
        <f>($T142*'Conversion Factors'!$B$2)/($V142*'Conversion Factors'!$B$3)</f>
        <v>4.1492172779892811E-2</v>
      </c>
      <c r="AG142" s="23">
        <f>($T142*'Conversion Factors'!$B$2)/($X142*'Conversion Factors'!$B$3)</f>
        <v>1.8837508450034259E-2</v>
      </c>
      <c r="AH142" s="11" t="str">
        <f t="shared" si="8"/>
        <v>NO</v>
      </c>
    </row>
    <row r="143" spans="1:34" x14ac:dyDescent="0.25">
      <c r="A143" s="11">
        <v>2019</v>
      </c>
      <c r="B143" s="11" t="s">
        <v>1242</v>
      </c>
      <c r="C143" s="11" t="s">
        <v>1243</v>
      </c>
      <c r="D143" s="11" t="s">
        <v>537</v>
      </c>
      <c r="E143" s="11" t="s">
        <v>256</v>
      </c>
      <c r="F143" s="11">
        <v>33.017359999999996</v>
      </c>
      <c r="G143" s="11">
        <v>-115.50923</v>
      </c>
      <c r="H143" s="12">
        <v>110030476465</v>
      </c>
      <c r="I143" s="11">
        <v>4952</v>
      </c>
      <c r="J143" s="11" t="s">
        <v>308</v>
      </c>
      <c r="K143" s="11">
        <v>339999</v>
      </c>
      <c r="L143" s="11" t="s">
        <v>309</v>
      </c>
      <c r="M143" s="11" t="s">
        <v>275</v>
      </c>
      <c r="N143" s="11" t="s">
        <v>276</v>
      </c>
      <c r="O143" s="11" t="s">
        <v>114</v>
      </c>
      <c r="P143" s="11" t="s">
        <v>310</v>
      </c>
      <c r="Q143" s="11">
        <v>365</v>
      </c>
      <c r="R143" s="11">
        <v>4.1860208000000003E-2</v>
      </c>
      <c r="S143" s="11">
        <f t="shared" si="6"/>
        <v>1.1468550136986302E-4</v>
      </c>
      <c r="T143" s="11">
        <f t="shared" si="7"/>
        <v>1.9933432380952383E-3</v>
      </c>
      <c r="U143" s="11" t="s">
        <v>1244</v>
      </c>
      <c r="V143" s="11">
        <v>11.72717115</v>
      </c>
      <c r="W143" s="11" t="s">
        <v>109</v>
      </c>
      <c r="X143" s="11">
        <v>11.72717115</v>
      </c>
      <c r="Y143" s="11" t="s">
        <v>109</v>
      </c>
      <c r="Z143" s="11">
        <v>11.72717115</v>
      </c>
      <c r="AA143" s="11" t="s">
        <v>109</v>
      </c>
      <c r="AB143" s="23">
        <f>($S143*'Conversion Factors'!$B$2)/($Z143*'Conversion Factors'!$B$3)</f>
        <v>9.7794685438579113E-3</v>
      </c>
      <c r="AC143" s="23">
        <f>($S143*'Conversion Factors'!$B$2)/($V143*'Conversion Factors'!$B$3)</f>
        <v>9.7794685438579113E-3</v>
      </c>
      <c r="AD143" s="23">
        <f>($S143*'Conversion Factors'!$B$2)/($X143*'Conversion Factors'!$B$3)</f>
        <v>9.7794685438579113E-3</v>
      </c>
      <c r="AE143" s="23">
        <f>($T143*'Conversion Factors'!$B$2)/($Z143*'Conversion Factors'!$B$3)</f>
        <v>0.1699764770718161</v>
      </c>
      <c r="AF143" s="23">
        <f>($T143*'Conversion Factors'!$B$2)/($V143*'Conversion Factors'!$B$3)</f>
        <v>0.1699764770718161</v>
      </c>
      <c r="AG143" s="23">
        <f>($T143*'Conversion Factors'!$B$2)/($X143*'Conversion Factors'!$B$3)</f>
        <v>0.1699764770718161</v>
      </c>
      <c r="AH143" s="11" t="str">
        <f t="shared" si="8"/>
        <v>NO</v>
      </c>
    </row>
    <row r="144" spans="1:34" x14ac:dyDescent="0.25">
      <c r="A144" s="11">
        <v>2022</v>
      </c>
      <c r="B144" s="11" t="s">
        <v>1246</v>
      </c>
      <c r="C144" s="11" t="s">
        <v>1106</v>
      </c>
      <c r="D144" s="11" t="s">
        <v>977</v>
      </c>
      <c r="E144" s="11" t="s">
        <v>137</v>
      </c>
      <c r="F144" s="11">
        <v>37.801943999999999</v>
      </c>
      <c r="G144" s="11">
        <v>-84.261111</v>
      </c>
      <c r="H144" s="12">
        <v>110031112659</v>
      </c>
      <c r="I144" s="11">
        <v>4952</v>
      </c>
      <c r="J144" s="11" t="s">
        <v>308</v>
      </c>
      <c r="K144" s="11">
        <v>339999</v>
      </c>
      <c r="L144" s="11" t="s">
        <v>309</v>
      </c>
      <c r="M144" s="11" t="s">
        <v>275</v>
      </c>
      <c r="N144" s="11" t="s">
        <v>276</v>
      </c>
      <c r="O144" s="11" t="s">
        <v>114</v>
      </c>
      <c r="P144" s="11" t="s">
        <v>348</v>
      </c>
      <c r="Q144" s="11">
        <v>365</v>
      </c>
      <c r="R144" s="11">
        <v>34.448325879999999</v>
      </c>
      <c r="S144" s="11">
        <f t="shared" si="6"/>
        <v>9.4378975013698629E-2</v>
      </c>
      <c r="T144" s="11">
        <f t="shared" si="7"/>
        <v>1.6403964704761904</v>
      </c>
      <c r="U144" s="11" t="s">
        <v>1247</v>
      </c>
      <c r="V144" s="11">
        <v>20.19804401</v>
      </c>
      <c r="W144" s="11" t="s">
        <v>97</v>
      </c>
      <c r="X144" s="11">
        <v>35.887129870000003</v>
      </c>
      <c r="Y144" s="11" t="s">
        <v>98</v>
      </c>
      <c r="Z144" s="11">
        <v>18.536496329999999</v>
      </c>
      <c r="AA144" s="11" t="s">
        <v>109</v>
      </c>
      <c r="AB144" s="23">
        <f>($S144*'Conversion Factors'!$B$2)/($Z144*'Conversion Factors'!$B$3)</f>
        <v>5.0915217921173692</v>
      </c>
      <c r="AC144" s="23">
        <f>($S144*'Conversion Factors'!$B$2)/($V144*'Conversion Factors'!$B$3)</f>
        <v>4.6726789468807883</v>
      </c>
      <c r="AD144" s="23">
        <f>($S144*'Conversion Factors'!$B$2)/($X144*'Conversion Factors'!$B$3)</f>
        <v>2.6298836199936715</v>
      </c>
      <c r="AE144" s="23">
        <f>($T144*'Conversion Factors'!$B$2)/($Z144*'Conversion Factors'!$B$3)</f>
        <v>88.495497815373312</v>
      </c>
      <c r="AF144" s="23">
        <f>($T144*'Conversion Factors'!$B$2)/($V144*'Conversion Factors'!$B$3)</f>
        <v>81.215610267213705</v>
      </c>
      <c r="AG144" s="23">
        <f>($T144*'Conversion Factors'!$B$2)/($X144*'Conversion Factors'!$B$3)</f>
        <v>45.709881966556665</v>
      </c>
      <c r="AH144" s="11" t="str">
        <f t="shared" si="8"/>
        <v>NO</v>
      </c>
    </row>
    <row r="145" spans="1:34" x14ac:dyDescent="0.25">
      <c r="A145" s="11">
        <v>2023</v>
      </c>
      <c r="B145" s="11" t="s">
        <v>1252</v>
      </c>
      <c r="C145" s="11" t="s">
        <v>1253</v>
      </c>
      <c r="D145" s="11" t="s">
        <v>1254</v>
      </c>
      <c r="E145" s="11" t="s">
        <v>256</v>
      </c>
      <c r="F145" s="11">
        <v>38.074433999999997</v>
      </c>
      <c r="G145" s="11">
        <v>-122.144397</v>
      </c>
      <c r="H145" s="12">
        <v>110033145353</v>
      </c>
      <c r="I145" s="11">
        <v>2911</v>
      </c>
      <c r="J145" s="11" t="s">
        <v>449</v>
      </c>
      <c r="K145" s="11">
        <v>325920</v>
      </c>
      <c r="L145" s="11" t="s">
        <v>450</v>
      </c>
      <c r="M145" s="11" t="s">
        <v>451</v>
      </c>
      <c r="N145" s="11" t="s">
        <v>450</v>
      </c>
      <c r="O145" s="11" t="s">
        <v>72</v>
      </c>
      <c r="P145" s="11" t="s">
        <v>1255</v>
      </c>
      <c r="Q145" s="11">
        <v>350</v>
      </c>
      <c r="R145" s="11">
        <v>0.27745942499999998</v>
      </c>
      <c r="S145" s="11">
        <f t="shared" si="6"/>
        <v>7.9274121428571419E-4</v>
      </c>
      <c r="T145" s="11">
        <f t="shared" si="7"/>
        <v>1.3212353571428571E-2</v>
      </c>
      <c r="U145" s="11" t="s">
        <v>1256</v>
      </c>
      <c r="V145" s="11">
        <v>9.0791002439999993</v>
      </c>
      <c r="W145" s="11" t="s">
        <v>109</v>
      </c>
      <c r="X145" s="11">
        <v>9.0791002439999993</v>
      </c>
      <c r="Y145" s="11" t="s">
        <v>109</v>
      </c>
      <c r="Z145" s="11">
        <v>9.0791002439999993</v>
      </c>
      <c r="AA145" s="11" t="s">
        <v>109</v>
      </c>
      <c r="AB145" s="23">
        <f>($S145*'Conversion Factors'!$B$2)/($Z145*'Conversion Factors'!$B$3)</f>
        <v>8.7314953352299857E-2</v>
      </c>
      <c r="AC145" s="23">
        <f>($S145*'Conversion Factors'!$B$2)/($V145*'Conversion Factors'!$B$3)</f>
        <v>8.7314953352299857E-2</v>
      </c>
      <c r="AD145" s="23">
        <f>($S145*'Conversion Factors'!$B$2)/($X145*'Conversion Factors'!$B$3)</f>
        <v>8.7314953352299857E-2</v>
      </c>
      <c r="AE145" s="23">
        <f>($T145*'Conversion Factors'!$B$2)/($Z145*'Conversion Factors'!$B$3)</f>
        <v>1.4552492225383311</v>
      </c>
      <c r="AF145" s="23">
        <f>($T145*'Conversion Factors'!$B$2)/($V145*'Conversion Factors'!$B$3)</f>
        <v>1.4552492225383311</v>
      </c>
      <c r="AG145" s="23">
        <f>($T145*'Conversion Factors'!$B$2)/($X145*'Conversion Factors'!$B$3)</f>
        <v>1.4552492225383311</v>
      </c>
      <c r="AH145" s="11" t="str">
        <f t="shared" si="8"/>
        <v>NO</v>
      </c>
    </row>
    <row r="146" spans="1:34" x14ac:dyDescent="0.25">
      <c r="A146" s="11">
        <v>2021</v>
      </c>
      <c r="B146" s="11" t="s">
        <v>1259</v>
      </c>
      <c r="C146" s="11" t="s">
        <v>721</v>
      </c>
      <c r="D146" s="11" t="s">
        <v>722</v>
      </c>
      <c r="E146" s="11" t="s">
        <v>411</v>
      </c>
      <c r="F146" s="11">
        <v>30.221900000000002</v>
      </c>
      <c r="G146" s="11">
        <v>-91.051500000000004</v>
      </c>
      <c r="H146" s="12">
        <v>110033659878</v>
      </c>
      <c r="I146" s="11">
        <v>2869</v>
      </c>
      <c r="J146" s="11" t="s">
        <v>68</v>
      </c>
      <c r="K146" s="11">
        <v>325180</v>
      </c>
      <c r="L146" s="11" t="s">
        <v>69</v>
      </c>
      <c r="M146" s="11" t="s">
        <v>70</v>
      </c>
      <c r="N146" s="11" t="s">
        <v>71</v>
      </c>
      <c r="O146" s="11" t="s">
        <v>72</v>
      </c>
      <c r="P146" s="11" t="s">
        <v>73</v>
      </c>
      <c r="Q146" s="11">
        <v>350</v>
      </c>
      <c r="R146" s="11">
        <v>3.9770400000000001</v>
      </c>
      <c r="S146" s="11">
        <f t="shared" si="6"/>
        <v>1.136297142857143E-2</v>
      </c>
      <c r="T146" s="11">
        <f t="shared" si="7"/>
        <v>0.18938285714285716</v>
      </c>
      <c r="U146" s="11" t="s">
        <v>1260</v>
      </c>
      <c r="V146" s="11">
        <v>5.2923588510000004</v>
      </c>
      <c r="W146" s="11" t="s">
        <v>109</v>
      </c>
      <c r="X146" s="11">
        <v>5.2923588510000004</v>
      </c>
      <c r="Y146" s="11" t="s">
        <v>109</v>
      </c>
      <c r="Z146" s="11">
        <v>5.2923588510000004</v>
      </c>
      <c r="AA146" s="11" t="s">
        <v>109</v>
      </c>
      <c r="AB146" s="23">
        <f>($S146*'Conversion Factors'!$B$2)/($Z146*'Conversion Factors'!$B$3)</f>
        <v>2.1470523349761845</v>
      </c>
      <c r="AC146" s="23">
        <f>($S146*'Conversion Factors'!$B$2)/($V146*'Conversion Factors'!$B$3)</f>
        <v>2.1470523349761845</v>
      </c>
      <c r="AD146" s="23">
        <f>($S146*'Conversion Factors'!$B$2)/($X146*'Conversion Factors'!$B$3)</f>
        <v>2.1470523349761845</v>
      </c>
      <c r="AE146" s="23">
        <f>($T146*'Conversion Factors'!$B$2)/($Z146*'Conversion Factors'!$B$3)</f>
        <v>35.784205582936416</v>
      </c>
      <c r="AF146" s="23">
        <f>($T146*'Conversion Factors'!$B$2)/($V146*'Conversion Factors'!$B$3)</f>
        <v>35.784205582936416</v>
      </c>
      <c r="AG146" s="23">
        <f>($T146*'Conversion Factors'!$B$2)/($X146*'Conversion Factors'!$B$3)</f>
        <v>35.784205582936416</v>
      </c>
      <c r="AH146" s="11" t="str">
        <f t="shared" si="8"/>
        <v>NO</v>
      </c>
    </row>
    <row r="147" spans="1:34" x14ac:dyDescent="0.25">
      <c r="A147" s="11">
        <v>2023</v>
      </c>
      <c r="B147" s="11" t="s">
        <v>1259</v>
      </c>
      <c r="C147" s="11" t="s">
        <v>721</v>
      </c>
      <c r="D147" s="11" t="s">
        <v>722</v>
      </c>
      <c r="E147" s="11" t="s">
        <v>411</v>
      </c>
      <c r="F147" s="11">
        <v>30.221900000000002</v>
      </c>
      <c r="G147" s="11">
        <v>-91.051500000000004</v>
      </c>
      <c r="H147" s="12">
        <v>110033659878</v>
      </c>
      <c r="I147" s="11">
        <v>2869</v>
      </c>
      <c r="J147" s="11" t="s">
        <v>68</v>
      </c>
      <c r="K147" s="11">
        <v>325180</v>
      </c>
      <c r="L147" s="11" t="s">
        <v>69</v>
      </c>
      <c r="M147" s="11" t="s">
        <v>70</v>
      </c>
      <c r="N147" s="11" t="s">
        <v>71</v>
      </c>
      <c r="O147" s="11" t="s">
        <v>72</v>
      </c>
      <c r="P147" s="11" t="s">
        <v>73</v>
      </c>
      <c r="Q147" s="11">
        <v>350</v>
      </c>
      <c r="R147" s="11">
        <v>3.8113299999999999</v>
      </c>
      <c r="S147" s="11">
        <f t="shared" si="6"/>
        <v>1.0889514285714285E-2</v>
      </c>
      <c r="T147" s="11">
        <f t="shared" si="7"/>
        <v>0.18149190476190474</v>
      </c>
      <c r="U147" s="11" t="s">
        <v>1260</v>
      </c>
      <c r="V147" s="11">
        <v>5.2923588510000004</v>
      </c>
      <c r="W147" s="11" t="s">
        <v>109</v>
      </c>
      <c r="X147" s="11">
        <v>5.2923588510000004</v>
      </c>
      <c r="Y147" s="11" t="s">
        <v>109</v>
      </c>
      <c r="Z147" s="11">
        <v>5.2923588510000004</v>
      </c>
      <c r="AA147" s="11" t="s">
        <v>109</v>
      </c>
      <c r="AB147" s="23">
        <f>($S147*'Conversion Factors'!$B$2)/($Z147*'Conversion Factors'!$B$3)</f>
        <v>2.0575918210188435</v>
      </c>
      <c r="AC147" s="23">
        <f>($S147*'Conversion Factors'!$B$2)/($V147*'Conversion Factors'!$B$3)</f>
        <v>2.0575918210188435</v>
      </c>
      <c r="AD147" s="23">
        <f>($S147*'Conversion Factors'!$B$2)/($X147*'Conversion Factors'!$B$3)</f>
        <v>2.0575918210188435</v>
      </c>
      <c r="AE147" s="23">
        <f>($T147*'Conversion Factors'!$B$2)/($Z147*'Conversion Factors'!$B$3)</f>
        <v>34.29319701698072</v>
      </c>
      <c r="AF147" s="23">
        <f>($T147*'Conversion Factors'!$B$2)/($V147*'Conversion Factors'!$B$3)</f>
        <v>34.29319701698072</v>
      </c>
      <c r="AG147" s="23">
        <f>($T147*'Conversion Factors'!$B$2)/($X147*'Conversion Factors'!$B$3)</f>
        <v>34.29319701698072</v>
      </c>
      <c r="AH147" s="11" t="str">
        <f t="shared" si="8"/>
        <v>NO</v>
      </c>
    </row>
    <row r="148" spans="1:34" x14ac:dyDescent="0.25">
      <c r="A148" s="11">
        <v>2019</v>
      </c>
      <c r="B148" s="11" t="s">
        <v>1263</v>
      </c>
      <c r="C148" s="11" t="s">
        <v>1264</v>
      </c>
      <c r="D148" s="11" t="s">
        <v>216</v>
      </c>
      <c r="E148" s="11" t="s">
        <v>217</v>
      </c>
      <c r="F148" s="11">
        <v>29.717471</v>
      </c>
      <c r="G148" s="11">
        <v>-95.068008000000006</v>
      </c>
      <c r="H148" s="12">
        <v>110034641635</v>
      </c>
      <c r="I148" s="11">
        <v>2869</v>
      </c>
      <c r="J148" s="11" t="s">
        <v>68</v>
      </c>
      <c r="K148" s="11">
        <v>325180</v>
      </c>
      <c r="L148" s="11" t="s">
        <v>69</v>
      </c>
      <c r="M148" s="11" t="s">
        <v>70</v>
      </c>
      <c r="N148" s="11" t="s">
        <v>71</v>
      </c>
      <c r="O148" s="11" t="s">
        <v>72</v>
      </c>
      <c r="P148" s="11" t="s">
        <v>73</v>
      </c>
      <c r="Q148" s="11">
        <v>350</v>
      </c>
      <c r="R148" s="11">
        <v>4.4208800000000004</v>
      </c>
      <c r="S148" s="11">
        <f t="shared" si="6"/>
        <v>1.2631085714285716E-2</v>
      </c>
      <c r="T148" s="11">
        <f t="shared" si="7"/>
        <v>0.21051809523809525</v>
      </c>
      <c r="U148" s="11" t="s">
        <v>1265</v>
      </c>
      <c r="V148" s="11">
        <v>7.4524281170000002</v>
      </c>
      <c r="W148" s="11" t="s">
        <v>109</v>
      </c>
      <c r="X148" s="11">
        <v>7.4524281170000002</v>
      </c>
      <c r="Y148" s="11" t="s">
        <v>109</v>
      </c>
      <c r="Z148" s="11">
        <v>7.4524281170000002</v>
      </c>
      <c r="AA148" s="11" t="s">
        <v>109</v>
      </c>
      <c r="AB148" s="23">
        <f>($S148*'Conversion Factors'!$B$2)/($Z148*'Conversion Factors'!$B$3)</f>
        <v>1.6948953436360552</v>
      </c>
      <c r="AC148" s="23">
        <f>($S148*'Conversion Factors'!$B$2)/($V148*'Conversion Factors'!$B$3)</f>
        <v>1.6948953436360552</v>
      </c>
      <c r="AD148" s="23">
        <f>($S148*'Conversion Factors'!$B$2)/($X148*'Conversion Factors'!$B$3)</f>
        <v>1.6948953436360552</v>
      </c>
      <c r="AE148" s="23">
        <f>($T148*'Conversion Factors'!$B$2)/($Z148*'Conversion Factors'!$B$3)</f>
        <v>28.248255727267587</v>
      </c>
      <c r="AF148" s="23">
        <f>($T148*'Conversion Factors'!$B$2)/($V148*'Conversion Factors'!$B$3)</f>
        <v>28.248255727267587</v>
      </c>
      <c r="AG148" s="23">
        <f>($T148*'Conversion Factors'!$B$2)/($X148*'Conversion Factors'!$B$3)</f>
        <v>28.248255727267587</v>
      </c>
      <c r="AH148" s="11" t="str">
        <f t="shared" si="8"/>
        <v>NO</v>
      </c>
    </row>
    <row r="149" spans="1:34" x14ac:dyDescent="0.25">
      <c r="A149" s="11">
        <v>2021</v>
      </c>
      <c r="B149" s="11" t="s">
        <v>1267</v>
      </c>
      <c r="C149" s="11" t="s">
        <v>1268</v>
      </c>
      <c r="D149" s="11" t="s">
        <v>678</v>
      </c>
      <c r="E149" s="11" t="s">
        <v>1269</v>
      </c>
      <c r="F149" s="11">
        <v>38.987340000000003</v>
      </c>
      <c r="G149" s="11">
        <v>-77.026660000000007</v>
      </c>
      <c r="H149" s="12">
        <v>110037096674</v>
      </c>
      <c r="I149" s="11">
        <v>1522</v>
      </c>
      <c r="J149" s="11" t="s">
        <v>1270</v>
      </c>
      <c r="K149" s="11">
        <v>213115</v>
      </c>
      <c r="L149" s="11" t="s">
        <v>1271</v>
      </c>
      <c r="M149" s="11" t="s">
        <v>1272</v>
      </c>
      <c r="N149" s="11" t="s">
        <v>1273</v>
      </c>
      <c r="O149" s="11" t="s">
        <v>723</v>
      </c>
      <c r="P149" s="11" t="s">
        <v>939</v>
      </c>
      <c r="Q149" s="11">
        <v>250</v>
      </c>
      <c r="R149" s="11">
        <v>6.9468384999999994E-2</v>
      </c>
      <c r="S149" s="11">
        <f t="shared" si="6"/>
        <v>2.7787354E-4</v>
      </c>
      <c r="T149" s="11">
        <f t="shared" si="7"/>
        <v>3.308018333333333E-3</v>
      </c>
      <c r="U149" s="11" t="s">
        <v>1274</v>
      </c>
      <c r="V149" s="11">
        <v>130.608802</v>
      </c>
      <c r="W149" s="11" t="s">
        <v>97</v>
      </c>
      <c r="X149" s="11">
        <v>160.57159490000001</v>
      </c>
      <c r="Y149" s="11" t="s">
        <v>98</v>
      </c>
      <c r="Z149" s="11">
        <v>82.612865360000001</v>
      </c>
      <c r="AA149" s="11" t="s">
        <v>99</v>
      </c>
      <c r="AB149" s="23">
        <f>($S149*'Conversion Factors'!$B$2)/($Z149*'Conversion Factors'!$B$3)</f>
        <v>3.3635625491152915E-3</v>
      </c>
      <c r="AC149" s="23">
        <f>($S149*'Conversion Factors'!$B$2)/($V149*'Conversion Factors'!$B$3)</f>
        <v>2.1275253715289416E-3</v>
      </c>
      <c r="AD149" s="23">
        <f>($S149*'Conversion Factors'!$B$2)/($X149*'Conversion Factors'!$B$3)</f>
        <v>1.7305273711272079E-3</v>
      </c>
      <c r="AE149" s="23">
        <f>($T149*'Conversion Factors'!$B$2)/($Z149*'Conversion Factors'!$B$3)</f>
        <v>4.0042411298991568E-2</v>
      </c>
      <c r="AF149" s="23">
        <f>($T149*'Conversion Factors'!$B$2)/($V149*'Conversion Factors'!$B$3)</f>
        <v>2.5327682994392163E-2</v>
      </c>
      <c r="AG149" s="23">
        <f>($T149*'Conversion Factors'!$B$2)/($X149*'Conversion Factors'!$B$3)</f>
        <v>2.060151632294295E-2</v>
      </c>
      <c r="AH149" s="11" t="str">
        <f t="shared" si="8"/>
        <v>NO</v>
      </c>
    </row>
    <row r="150" spans="1:34" x14ac:dyDescent="0.25">
      <c r="A150" s="11">
        <v>2022</v>
      </c>
      <c r="B150" s="11" t="s">
        <v>1279</v>
      </c>
      <c r="C150" s="11" t="s">
        <v>1280</v>
      </c>
      <c r="D150" s="11" t="s">
        <v>1281</v>
      </c>
      <c r="E150" s="11" t="s">
        <v>256</v>
      </c>
      <c r="F150" s="11">
        <v>35.178620000000002</v>
      </c>
      <c r="G150" s="11">
        <v>-120.62067500000001</v>
      </c>
      <c r="H150" s="12">
        <v>110037256867</v>
      </c>
      <c r="I150" s="11">
        <v>2911</v>
      </c>
      <c r="J150" s="11" t="s">
        <v>449</v>
      </c>
      <c r="K150" s="11">
        <v>325920</v>
      </c>
      <c r="L150" s="11" t="s">
        <v>450</v>
      </c>
      <c r="M150" s="11" t="s">
        <v>451</v>
      </c>
      <c r="N150" s="11" t="s">
        <v>450</v>
      </c>
      <c r="O150" s="11" t="s">
        <v>1712</v>
      </c>
      <c r="P150" s="11" t="s">
        <v>1692</v>
      </c>
      <c r="Q150" s="11">
        <v>250</v>
      </c>
      <c r="R150" s="11">
        <v>0.16232918800000001</v>
      </c>
      <c r="S150" s="11">
        <f t="shared" si="6"/>
        <v>6.4931675200000007E-4</v>
      </c>
      <c r="T150" s="11">
        <f t="shared" si="7"/>
        <v>7.7299613333333336E-3</v>
      </c>
      <c r="U150" s="11" t="s">
        <v>1283</v>
      </c>
      <c r="V150" s="11">
        <v>1.667654177</v>
      </c>
      <c r="W150" s="11" t="s">
        <v>109</v>
      </c>
      <c r="X150" s="11">
        <v>3.6977766079999999</v>
      </c>
      <c r="Y150" s="11" t="s">
        <v>98</v>
      </c>
      <c r="Z150" s="11">
        <v>1.667654177</v>
      </c>
      <c r="AA150" s="11" t="s">
        <v>109</v>
      </c>
      <c r="AB150" s="23">
        <f>($S150*'Conversion Factors'!$B$2)/($Z150*'Conversion Factors'!$B$3)</f>
        <v>0.38935935336910088</v>
      </c>
      <c r="AC150" s="23">
        <f>($S150*'Conversion Factors'!$B$2)/($V150*'Conversion Factors'!$B$3)</f>
        <v>0.38935935336910088</v>
      </c>
      <c r="AD150" s="23">
        <f>($S150*'Conversion Factors'!$B$2)/($X150*'Conversion Factors'!$B$3)</f>
        <v>0.17559653295313402</v>
      </c>
      <c r="AE150" s="23">
        <f>($T150*'Conversion Factors'!$B$2)/($Z150*'Conversion Factors'!$B$3)</f>
        <v>4.6352303972512008</v>
      </c>
      <c r="AF150" s="23">
        <f>($T150*'Conversion Factors'!$B$2)/($V150*'Conversion Factors'!$B$3)</f>
        <v>4.6352303972512008</v>
      </c>
      <c r="AG150" s="23">
        <f>($T150*'Conversion Factors'!$B$2)/($X150*'Conversion Factors'!$B$3)</f>
        <v>2.0904349161087379</v>
      </c>
      <c r="AH150" s="11" t="str">
        <f t="shared" si="8"/>
        <v>NO</v>
      </c>
    </row>
    <row r="151" spans="1:34" x14ac:dyDescent="0.25">
      <c r="A151" s="11">
        <v>2021</v>
      </c>
      <c r="B151" s="11" t="s">
        <v>1286</v>
      </c>
      <c r="C151" s="11" t="s">
        <v>1287</v>
      </c>
      <c r="D151" s="11" t="s">
        <v>1288</v>
      </c>
      <c r="E151" s="11" t="s">
        <v>137</v>
      </c>
      <c r="F151" s="11">
        <v>39.058610999999999</v>
      </c>
      <c r="G151" s="11">
        <v>-84.618055999999996</v>
      </c>
      <c r="H151" s="12">
        <v>110039639736</v>
      </c>
      <c r="I151" s="11">
        <v>4952</v>
      </c>
      <c r="J151" s="11" t="s">
        <v>308</v>
      </c>
      <c r="K151" s="11">
        <v>339999</v>
      </c>
      <c r="L151" s="11" t="s">
        <v>309</v>
      </c>
      <c r="M151" s="11" t="s">
        <v>275</v>
      </c>
      <c r="N151" s="11" t="s">
        <v>276</v>
      </c>
      <c r="O151" s="11" t="s">
        <v>114</v>
      </c>
      <c r="P151" s="11" t="s">
        <v>310</v>
      </c>
      <c r="Q151" s="11">
        <v>365</v>
      </c>
      <c r="R151" s="11">
        <v>22.366889749999999</v>
      </c>
      <c r="S151" s="11">
        <f t="shared" si="6"/>
        <v>6.1279149999999998E-2</v>
      </c>
      <c r="T151" s="11">
        <f t="shared" si="7"/>
        <v>1.065089988095238</v>
      </c>
      <c r="U151" s="11" t="s">
        <v>1289</v>
      </c>
      <c r="V151" s="11">
        <v>3150.9633250000002</v>
      </c>
      <c r="W151" s="11" t="s">
        <v>97</v>
      </c>
      <c r="X151" s="11">
        <v>6792.5553890000001</v>
      </c>
      <c r="Y151" s="11" t="s">
        <v>98</v>
      </c>
      <c r="Z151" s="11">
        <v>2229.366978</v>
      </c>
      <c r="AA151" s="11" t="s">
        <v>99</v>
      </c>
      <c r="AB151" s="23">
        <f>($S151*'Conversion Factors'!$B$2)/($Z151*'Conversion Factors'!$B$3)</f>
        <v>2.7487242165475368E-2</v>
      </c>
      <c r="AC151" s="23">
        <f>($S151*'Conversion Factors'!$B$2)/($V151*'Conversion Factors'!$B$3)</f>
        <v>1.9447750950893725E-2</v>
      </c>
      <c r="AD151" s="23">
        <f>($S151*'Conversion Factors'!$B$2)/($X151*'Conversion Factors'!$B$3)</f>
        <v>9.0215164235887841E-3</v>
      </c>
      <c r="AE151" s="23">
        <f>($T151*'Conversion Factors'!$B$2)/($Z151*'Conversion Factors'!$B$3)</f>
        <v>0.47775444716183374</v>
      </c>
      <c r="AF151" s="23">
        <f>($T151*'Conversion Factors'!$B$2)/($V151*'Conversion Factors'!$B$3)</f>
        <v>0.33802043319410519</v>
      </c>
      <c r="AG151" s="23">
        <f>($T151*'Conversion Factors'!$B$2)/($X151*'Conversion Factors'!$B$3)</f>
        <v>0.15680254736237645</v>
      </c>
      <c r="AH151" s="11" t="str">
        <f t="shared" si="8"/>
        <v>NO</v>
      </c>
    </row>
    <row r="152" spans="1:34" x14ac:dyDescent="0.25">
      <c r="A152" s="11">
        <v>2021</v>
      </c>
      <c r="B152" s="11" t="s">
        <v>1293</v>
      </c>
      <c r="C152" s="11" t="s">
        <v>1294</v>
      </c>
      <c r="D152" s="11" t="s">
        <v>1295</v>
      </c>
      <c r="E152" s="11" t="s">
        <v>137</v>
      </c>
      <c r="F152" s="11">
        <v>37.616959999999999</v>
      </c>
      <c r="G152" s="11">
        <v>-84.585099999999997</v>
      </c>
      <c r="H152" s="12">
        <v>110039705049</v>
      </c>
      <c r="I152" s="11">
        <v>4952</v>
      </c>
      <c r="J152" s="11" t="s">
        <v>308</v>
      </c>
      <c r="K152" s="11">
        <v>339999</v>
      </c>
      <c r="L152" s="11" t="s">
        <v>309</v>
      </c>
      <c r="M152" s="11" t="s">
        <v>275</v>
      </c>
      <c r="N152" s="11" t="s">
        <v>276</v>
      </c>
      <c r="O152" s="11" t="s">
        <v>114</v>
      </c>
      <c r="P152" s="11" t="s">
        <v>348</v>
      </c>
      <c r="Q152" s="11">
        <v>365</v>
      </c>
      <c r="R152" s="11">
        <v>3.2700696749999998</v>
      </c>
      <c r="S152" s="11">
        <f t="shared" si="6"/>
        <v>8.9590950000000003E-3</v>
      </c>
      <c r="T152" s="11">
        <f t="shared" si="7"/>
        <v>0.15571760357142855</v>
      </c>
      <c r="U152" s="11" t="s">
        <v>1296</v>
      </c>
      <c r="V152" s="11">
        <v>1.8385178</v>
      </c>
      <c r="W152" s="11" t="s">
        <v>109</v>
      </c>
      <c r="X152" s="11">
        <v>2.2069170800000002</v>
      </c>
      <c r="Y152" s="11" t="s">
        <v>98</v>
      </c>
      <c r="Z152" s="11">
        <v>1.8385178</v>
      </c>
      <c r="AA152" s="11" t="s">
        <v>109</v>
      </c>
      <c r="AB152" s="23">
        <f>($S152*'Conversion Factors'!$B$2)/($Z152*'Conversion Factors'!$B$3)</f>
        <v>4.8729987819535934</v>
      </c>
      <c r="AC152" s="23">
        <f>($S152*'Conversion Factors'!$B$2)/($V152*'Conversion Factors'!$B$3)</f>
        <v>4.8729987819535934</v>
      </c>
      <c r="AD152" s="23">
        <f>($S152*'Conversion Factors'!$B$2)/($X152*'Conversion Factors'!$B$3)</f>
        <v>4.0595521604282476</v>
      </c>
      <c r="AE152" s="23">
        <f>($T152*'Conversion Factors'!$B$2)/($Z152*'Conversion Factors'!$B$3)</f>
        <v>84.697359781574349</v>
      </c>
      <c r="AF152" s="23">
        <f>($T152*'Conversion Factors'!$B$2)/($V152*'Conversion Factors'!$B$3)</f>
        <v>84.697359781574349</v>
      </c>
      <c r="AG152" s="23">
        <f>($T152*'Conversion Factors'!$B$2)/($X152*'Conversion Factors'!$B$3)</f>
        <v>70.558882788395735</v>
      </c>
      <c r="AH152" s="11" t="str">
        <f t="shared" si="8"/>
        <v>NO</v>
      </c>
    </row>
    <row r="153" spans="1:34" x14ac:dyDescent="0.25">
      <c r="A153" s="11">
        <v>2019</v>
      </c>
      <c r="B153" s="11" t="s">
        <v>1301</v>
      </c>
      <c r="C153" s="11" t="s">
        <v>1302</v>
      </c>
      <c r="D153" s="11" t="s">
        <v>678</v>
      </c>
      <c r="E153" s="11" t="s">
        <v>137</v>
      </c>
      <c r="F153" s="11">
        <v>38.101582000000001</v>
      </c>
      <c r="G153" s="11">
        <v>-83.919770999999997</v>
      </c>
      <c r="H153" s="12">
        <v>110039705361</v>
      </c>
      <c r="I153" s="11">
        <v>4952</v>
      </c>
      <c r="J153" s="11" t="s">
        <v>308</v>
      </c>
      <c r="K153" s="11">
        <v>339999</v>
      </c>
      <c r="L153" s="11" t="s">
        <v>309</v>
      </c>
      <c r="M153" s="11" t="s">
        <v>275</v>
      </c>
      <c r="N153" s="11" t="s">
        <v>276</v>
      </c>
      <c r="O153" s="11" t="s">
        <v>114</v>
      </c>
      <c r="P153" s="11" t="s">
        <v>310</v>
      </c>
      <c r="Q153" s="11">
        <v>365</v>
      </c>
      <c r="R153" s="11">
        <v>11.086738130000001</v>
      </c>
      <c r="S153" s="11">
        <f t="shared" si="6"/>
        <v>3.0374625013698631E-2</v>
      </c>
      <c r="T153" s="11">
        <f t="shared" si="7"/>
        <v>0.52793991095238102</v>
      </c>
      <c r="U153" s="11" t="s">
        <v>1303</v>
      </c>
      <c r="V153" s="11">
        <v>14.69682152</v>
      </c>
      <c r="W153" s="11" t="s">
        <v>97</v>
      </c>
      <c r="X153" s="11">
        <v>24.5972616</v>
      </c>
      <c r="Y153" s="11" t="s">
        <v>98</v>
      </c>
      <c r="Z153" s="11">
        <v>8.6080086369999993</v>
      </c>
      <c r="AA153" s="11" t="s">
        <v>99</v>
      </c>
      <c r="AB153" s="23">
        <f>($S153*'Conversion Factors'!$B$2)/($Z153*'Conversion Factors'!$B$3)</f>
        <v>3.5286471348482022</v>
      </c>
      <c r="AC153" s="23">
        <f>($S153*'Conversion Factors'!$B$2)/($V153*'Conversion Factors'!$B$3)</f>
        <v>2.0667479000383637</v>
      </c>
      <c r="AD153" s="23">
        <f>($S153*'Conversion Factors'!$B$2)/($X153*'Conversion Factors'!$B$3)</f>
        <v>1.2348783172553905</v>
      </c>
      <c r="AE153" s="23">
        <f>($T153*'Conversion Factors'!$B$2)/($Z153*'Conversion Factors'!$B$3)</f>
        <v>61.331247819980668</v>
      </c>
      <c r="AF153" s="23">
        <f>($T153*'Conversion Factors'!$B$2)/($V153*'Conversion Factors'!$B$3)</f>
        <v>35.922046834000135</v>
      </c>
      <c r="AG153" s="23">
        <f>($T153*'Conversion Factors'!$B$2)/($X153*'Conversion Factors'!$B$3)</f>
        <v>21.463361228486551</v>
      </c>
      <c r="AH153" s="11" t="str">
        <f t="shared" si="8"/>
        <v>NO</v>
      </c>
    </row>
    <row r="154" spans="1:34" x14ac:dyDescent="0.25">
      <c r="A154" s="11">
        <v>2021</v>
      </c>
      <c r="B154" s="11" t="s">
        <v>1308</v>
      </c>
      <c r="C154" s="11" t="s">
        <v>1309</v>
      </c>
      <c r="D154" s="11" t="s">
        <v>1310</v>
      </c>
      <c r="E154" s="11" t="s">
        <v>256</v>
      </c>
      <c r="F154" s="11">
        <v>38.730832999999997</v>
      </c>
      <c r="G154" s="11">
        <v>-120.846667</v>
      </c>
      <c r="H154" s="12">
        <v>110039757992</v>
      </c>
      <c r="I154" s="11">
        <v>4952</v>
      </c>
      <c r="J154" s="11" t="s">
        <v>308</v>
      </c>
      <c r="K154" s="11">
        <v>339999</v>
      </c>
      <c r="L154" s="11" t="s">
        <v>309</v>
      </c>
      <c r="M154" s="11" t="s">
        <v>275</v>
      </c>
      <c r="N154" s="11" t="s">
        <v>276</v>
      </c>
      <c r="O154" s="11" t="s">
        <v>114</v>
      </c>
      <c r="P154" s="11" t="s">
        <v>310</v>
      </c>
      <c r="Q154" s="11">
        <v>365</v>
      </c>
      <c r="R154" s="11">
        <v>7.1705461999999998E-2</v>
      </c>
      <c r="S154" s="11">
        <f t="shared" si="6"/>
        <v>1.964533205479452E-4</v>
      </c>
      <c r="T154" s="11">
        <f t="shared" si="7"/>
        <v>3.4145458095238093E-3</v>
      </c>
      <c r="U154" s="11" t="s">
        <v>1311</v>
      </c>
      <c r="V154" s="11" t="s">
        <v>80</v>
      </c>
      <c r="W154" s="11" t="s">
        <v>851</v>
      </c>
      <c r="X154" s="11" t="s">
        <v>80</v>
      </c>
      <c r="Y154" s="11" t="s">
        <v>80</v>
      </c>
      <c r="Z154" s="11" t="s">
        <v>80</v>
      </c>
      <c r="AA154" s="11" t="s">
        <v>851</v>
      </c>
      <c r="AB154" s="23">
        <v>6.6000000000000003E-2</v>
      </c>
      <c r="AC154" s="23">
        <v>6.6000000000000003E-2</v>
      </c>
      <c r="AD154" s="23">
        <v>6.6000000000000003E-2</v>
      </c>
      <c r="AE154" s="23">
        <v>6.6000000000000003E-2</v>
      </c>
      <c r="AF154" s="23">
        <v>6.6000000000000003E-2</v>
      </c>
      <c r="AG154" s="23">
        <v>6.6000000000000003E-2</v>
      </c>
      <c r="AH154" s="11" t="str">
        <f t="shared" si="8"/>
        <v>NO</v>
      </c>
    </row>
    <row r="155" spans="1:34" x14ac:dyDescent="0.25">
      <c r="A155" s="11">
        <v>2021</v>
      </c>
      <c r="B155" s="11" t="s">
        <v>1314</v>
      </c>
      <c r="C155" s="11" t="s">
        <v>1315</v>
      </c>
      <c r="D155" s="11" t="s">
        <v>1316</v>
      </c>
      <c r="E155" s="11" t="s">
        <v>256</v>
      </c>
      <c r="F155" s="11">
        <v>38.662149999999997</v>
      </c>
      <c r="G155" s="11">
        <v>-121.71407000000001</v>
      </c>
      <c r="H155" s="12">
        <v>110039782349</v>
      </c>
      <c r="I155" s="11">
        <v>4952</v>
      </c>
      <c r="J155" s="11" t="s">
        <v>308</v>
      </c>
      <c r="K155" s="11">
        <v>339999</v>
      </c>
      <c r="L155" s="11" t="s">
        <v>309</v>
      </c>
      <c r="M155" s="11" t="s">
        <v>275</v>
      </c>
      <c r="N155" s="11" t="s">
        <v>276</v>
      </c>
      <c r="O155" s="11" t="s">
        <v>114</v>
      </c>
      <c r="P155" s="11" t="s">
        <v>310</v>
      </c>
      <c r="Q155" s="11">
        <v>365</v>
      </c>
      <c r="R155" s="11">
        <v>0.32078026399999998</v>
      </c>
      <c r="S155" s="11">
        <f t="shared" si="6"/>
        <v>8.788500383561643E-4</v>
      </c>
      <c r="T155" s="11">
        <f t="shared" si="7"/>
        <v>1.5275250666666665E-2</v>
      </c>
      <c r="U155" s="11" t="s">
        <v>1317</v>
      </c>
      <c r="V155" s="11">
        <v>14.138807151589244</v>
      </c>
      <c r="W155" s="11" t="s">
        <v>344</v>
      </c>
      <c r="X155" s="11">
        <v>14.138807151589244</v>
      </c>
      <c r="Y155" s="11" t="s">
        <v>344</v>
      </c>
      <c r="Z155" s="11">
        <v>14.138807151589244</v>
      </c>
      <c r="AA155" s="11" t="s">
        <v>344</v>
      </c>
      <c r="AB155" s="23">
        <f>($S155*'Conversion Factors'!$B$2)/($Z155*'Conversion Factors'!$B$3)</f>
        <v>6.2158711759314075E-2</v>
      </c>
      <c r="AC155" s="23">
        <f>($S155*'Conversion Factors'!$B$2)/($V155*'Conversion Factors'!$B$3)</f>
        <v>6.2158711759314075E-2</v>
      </c>
      <c r="AD155" s="23">
        <f>($S155*'Conversion Factors'!$B$2)/($X155*'Conversion Factors'!$B$3)</f>
        <v>6.2158711759314075E-2</v>
      </c>
      <c r="AE155" s="23">
        <f>($T155*'Conversion Factors'!$B$2)/($Z155*'Conversion Factors'!$B$3)</f>
        <v>1.0803776091499828</v>
      </c>
      <c r="AF155" s="23">
        <f>($T155*'Conversion Factors'!$B$2)/($V155*'Conversion Factors'!$B$3)</f>
        <v>1.0803776091499828</v>
      </c>
      <c r="AG155" s="23">
        <f>($T155*'Conversion Factors'!$B$2)/($X155*'Conversion Factors'!$B$3)</f>
        <v>1.0803776091499828</v>
      </c>
      <c r="AH155" s="11" t="str">
        <f t="shared" si="8"/>
        <v>NO</v>
      </c>
    </row>
    <row r="156" spans="1:34" x14ac:dyDescent="0.25">
      <c r="A156" s="11">
        <v>2022</v>
      </c>
      <c r="B156" s="11" t="s">
        <v>1320</v>
      </c>
      <c r="C156" s="11" t="s">
        <v>1321</v>
      </c>
      <c r="D156" s="11" t="s">
        <v>1322</v>
      </c>
      <c r="E156" s="11" t="s">
        <v>256</v>
      </c>
      <c r="F156" s="11">
        <v>37.795589999999997</v>
      </c>
      <c r="G156" s="11">
        <v>-121.26000999999999</v>
      </c>
      <c r="H156" s="12">
        <v>110039801462</v>
      </c>
      <c r="I156" s="11">
        <v>4952</v>
      </c>
      <c r="J156" s="11" t="s">
        <v>308</v>
      </c>
      <c r="K156" s="11">
        <v>339999</v>
      </c>
      <c r="L156" s="11" t="s">
        <v>309</v>
      </c>
      <c r="M156" s="11" t="s">
        <v>275</v>
      </c>
      <c r="N156" s="11" t="s">
        <v>276</v>
      </c>
      <c r="O156" s="11" t="s">
        <v>114</v>
      </c>
      <c r="P156" s="11" t="s">
        <v>1323</v>
      </c>
      <c r="Q156" s="11">
        <v>365</v>
      </c>
      <c r="R156" s="11">
        <v>0.27096562699999999</v>
      </c>
      <c r="S156" s="11">
        <f t="shared" si="6"/>
        <v>7.4237158082191782E-4</v>
      </c>
      <c r="T156" s="11">
        <f t="shared" si="7"/>
        <v>1.2903125095238095E-2</v>
      </c>
      <c r="U156" s="11" t="s">
        <v>1324</v>
      </c>
      <c r="V156" s="11">
        <v>4954.0391200000004</v>
      </c>
      <c r="W156" s="11" t="s">
        <v>97</v>
      </c>
      <c r="X156" s="11">
        <v>8930.0771810000006</v>
      </c>
      <c r="Y156" s="11" t="s">
        <v>98</v>
      </c>
      <c r="Z156" s="11">
        <v>3561.352922</v>
      </c>
      <c r="AA156" s="11" t="s">
        <v>99</v>
      </c>
      <c r="AB156" s="23">
        <f>($S156*'Conversion Factors'!$B$2)/($Z156*'Conversion Factors'!$B$3)</f>
        <v>2.084521239768098E-4</v>
      </c>
      <c r="AC156" s="23">
        <f>($S156*'Conversion Factors'!$B$2)/($V156*'Conversion Factors'!$B$3)</f>
        <v>1.4985178010098514E-4</v>
      </c>
      <c r="AD156" s="23">
        <f>($S156*'Conversion Factors'!$B$2)/($X156*'Conversion Factors'!$B$3)</f>
        <v>8.3131597384333719E-5</v>
      </c>
      <c r="AE156" s="23">
        <f>($T156*'Conversion Factors'!$B$2)/($Z156*'Conversion Factors'!$B$3)</f>
        <v>3.6230964405493129E-3</v>
      </c>
      <c r="AF156" s="23">
        <f>($T156*'Conversion Factors'!$B$2)/($V156*'Conversion Factors'!$B$3)</f>
        <v>2.6045666541361697E-3</v>
      </c>
      <c r="AG156" s="23">
        <f>($T156*'Conversion Factors'!$B$2)/($X156*'Conversion Factors'!$B$3)</f>
        <v>1.4449063354896098E-3</v>
      </c>
      <c r="AH156" s="11" t="str">
        <f t="shared" si="8"/>
        <v>NO</v>
      </c>
    </row>
    <row r="157" spans="1:34" s="24" customFormat="1" x14ac:dyDescent="0.25">
      <c r="A157" s="24">
        <v>2022</v>
      </c>
      <c r="B157" s="27" t="s">
        <v>1328</v>
      </c>
      <c r="C157" s="24" t="s">
        <v>1329</v>
      </c>
      <c r="D157" s="24" t="s">
        <v>1330</v>
      </c>
      <c r="E157" s="24" t="s">
        <v>103</v>
      </c>
      <c r="F157" s="24">
        <v>39.904949999999999</v>
      </c>
      <c r="G157" s="24">
        <v>-80.150440000000003</v>
      </c>
      <c r="H157" s="25">
        <v>110039840740</v>
      </c>
      <c r="I157" s="24">
        <v>4952</v>
      </c>
      <c r="J157" s="24" t="s">
        <v>308</v>
      </c>
      <c r="K157" s="24">
        <v>339999</v>
      </c>
      <c r="L157" s="24" t="s">
        <v>309</v>
      </c>
      <c r="M157" s="24" t="s">
        <v>275</v>
      </c>
      <c r="N157" s="24" t="s">
        <v>276</v>
      </c>
      <c r="O157" s="24" t="s">
        <v>114</v>
      </c>
      <c r="P157" s="24" t="s">
        <v>348</v>
      </c>
      <c r="Q157" s="24">
        <v>365</v>
      </c>
      <c r="R157" s="24">
        <v>358.7079943</v>
      </c>
      <c r="S157" s="27">
        <f t="shared" si="6"/>
        <v>0.98276162821917812</v>
      </c>
      <c r="T157" s="24">
        <f t="shared" si="7"/>
        <v>17.081333061904761</v>
      </c>
      <c r="U157" s="27" t="s">
        <v>1331</v>
      </c>
      <c r="V157" s="24">
        <v>91.154034229999993</v>
      </c>
      <c r="W157" s="24" t="s">
        <v>97</v>
      </c>
      <c r="X157" s="24">
        <v>187.13093309999999</v>
      </c>
      <c r="Y157" s="24" t="s">
        <v>98</v>
      </c>
      <c r="Z157" s="24">
        <v>56.931550960000003</v>
      </c>
      <c r="AA157" s="24" t="s">
        <v>99</v>
      </c>
      <c r="AB157" s="28">
        <f>($S157*'Conversion Factors'!$B$2)/($Z157*'Conversion Factors'!$B$3)</f>
        <v>17.262161519359704</v>
      </c>
      <c r="AC157" s="28">
        <f>($S157*'Conversion Factors'!$B$2)/($V157*'Conversion Factors'!$B$3)</f>
        <v>10.781328950723919</v>
      </c>
      <c r="AD157" s="28">
        <f>($S157*'Conversion Factors'!$B$2)/($X157*'Conversion Factors'!$B$3)</f>
        <v>5.2517326341444832</v>
      </c>
      <c r="AE157" s="28">
        <f>($T157*'Conversion Factors'!$B$2)/($Z157*'Conversion Factors'!$B$3)</f>
        <v>300.03280736029961</v>
      </c>
      <c r="AF157" s="28">
        <f>($T157*'Conversion Factors'!$B$2)/($V157*'Conversion Factors'!$B$3)</f>
        <v>187.38976509591575</v>
      </c>
      <c r="AG157" s="28">
        <f>($T157*'Conversion Factors'!$B$2)/($X157*'Conversion Factors'!$B$3)</f>
        <v>91.280114831558876</v>
      </c>
      <c r="AH157" s="24" t="str">
        <f t="shared" si="8"/>
        <v>NO</v>
      </c>
    </row>
    <row r="158" spans="1:34" x14ac:dyDescent="0.25">
      <c r="A158" s="11">
        <v>2021</v>
      </c>
      <c r="B158" s="11" t="s">
        <v>1336</v>
      </c>
      <c r="C158" s="11" t="s">
        <v>1337</v>
      </c>
      <c r="D158" s="11" t="s">
        <v>1338</v>
      </c>
      <c r="E158" s="11" t="s">
        <v>137</v>
      </c>
      <c r="F158" s="11">
        <v>36.803610999999997</v>
      </c>
      <c r="G158" s="11">
        <v>-87.516389000000004</v>
      </c>
      <c r="H158" s="12">
        <v>110039994897</v>
      </c>
      <c r="I158" s="11">
        <v>4952</v>
      </c>
      <c r="J158" s="11" t="s">
        <v>308</v>
      </c>
      <c r="K158" s="11">
        <v>339999</v>
      </c>
      <c r="L158" s="11" t="s">
        <v>309</v>
      </c>
      <c r="M158" s="11" t="s">
        <v>275</v>
      </c>
      <c r="N158" s="11" t="s">
        <v>276</v>
      </c>
      <c r="O158" s="11" t="s">
        <v>114</v>
      </c>
      <c r="P158" s="11" t="s">
        <v>310</v>
      </c>
      <c r="Q158" s="11">
        <v>365</v>
      </c>
      <c r="R158" s="11">
        <v>13.051957440000001</v>
      </c>
      <c r="S158" s="11">
        <f t="shared" si="6"/>
        <v>3.575878750684932E-2</v>
      </c>
      <c r="T158" s="11">
        <f t="shared" si="7"/>
        <v>0.62152178285714288</v>
      </c>
      <c r="U158" s="11" t="s">
        <v>1339</v>
      </c>
      <c r="V158" s="11">
        <v>51.481662589999999</v>
      </c>
      <c r="W158" s="11" t="s">
        <v>97</v>
      </c>
      <c r="X158" s="11">
        <v>103.81646000000001</v>
      </c>
      <c r="Y158" s="11" t="s">
        <v>98</v>
      </c>
      <c r="Z158" s="11">
        <v>31.513434969999999</v>
      </c>
      <c r="AA158" s="11" t="s">
        <v>99</v>
      </c>
      <c r="AB158" s="23">
        <f>($S158*'Conversion Factors'!$B$2)/($Z158*'Conversion Factors'!$B$3)</f>
        <v>1.1347156392469049</v>
      </c>
      <c r="AC158" s="23">
        <f>($S158*'Conversion Factors'!$B$2)/($V158*'Conversion Factors'!$B$3)</f>
        <v>0.69459270947856389</v>
      </c>
      <c r="AD158" s="23">
        <f>($S158*'Conversion Factors'!$B$2)/($X158*'Conversion Factors'!$B$3)</f>
        <v>0.3444423698019497</v>
      </c>
      <c r="AE158" s="23">
        <f>($T158*'Conversion Factors'!$B$2)/($Z158*'Conversion Factors'!$B$3)</f>
        <v>19.722438491672396</v>
      </c>
      <c r="AF158" s="23">
        <f>($T158*'Conversion Factors'!$B$2)/($V158*'Conversion Factors'!$B$3)</f>
        <v>12.072682807603611</v>
      </c>
      <c r="AG158" s="23">
        <f>($T158*'Conversion Factors'!$B$2)/($X158*'Conversion Factors'!$B$3)</f>
        <v>5.9867364275100785</v>
      </c>
      <c r="AH158" s="11" t="str">
        <f t="shared" si="8"/>
        <v>NO</v>
      </c>
    </row>
    <row r="159" spans="1:34" x14ac:dyDescent="0.25">
      <c r="A159" s="11">
        <v>2020</v>
      </c>
      <c r="B159" s="11" t="s">
        <v>1343</v>
      </c>
      <c r="C159" s="11" t="s">
        <v>668</v>
      </c>
      <c r="D159" s="11" t="s">
        <v>669</v>
      </c>
      <c r="E159" s="11" t="s">
        <v>137</v>
      </c>
      <c r="F159" s="11">
        <v>37.790278000000001</v>
      </c>
      <c r="G159" s="11">
        <v>-87.140277999999995</v>
      </c>
      <c r="H159" s="12">
        <v>110039998214</v>
      </c>
      <c r="I159" s="11">
        <v>4952</v>
      </c>
      <c r="J159" s="11" t="s">
        <v>308</v>
      </c>
      <c r="K159" s="11">
        <v>339999</v>
      </c>
      <c r="L159" s="11" t="s">
        <v>309</v>
      </c>
      <c r="M159" s="11" t="s">
        <v>275</v>
      </c>
      <c r="N159" s="11" t="s">
        <v>276</v>
      </c>
      <c r="O159" s="11" t="s">
        <v>114</v>
      </c>
      <c r="P159" s="11" t="s">
        <v>310</v>
      </c>
      <c r="Q159" s="11">
        <v>365</v>
      </c>
      <c r="R159" s="11">
        <v>49.955944000000002</v>
      </c>
      <c r="S159" s="11">
        <f t="shared" si="6"/>
        <v>0.1368656</v>
      </c>
      <c r="T159" s="11">
        <f t="shared" si="7"/>
        <v>2.3788544761904764</v>
      </c>
      <c r="U159" s="11" t="s">
        <v>1344</v>
      </c>
      <c r="V159" s="11">
        <v>104853.2298</v>
      </c>
      <c r="W159" s="11" t="s">
        <v>97</v>
      </c>
      <c r="X159" s="11">
        <v>243042.78099999999</v>
      </c>
      <c r="Y159" s="11" t="s">
        <v>98</v>
      </c>
      <c r="Z159" s="11">
        <v>83926.536760000003</v>
      </c>
      <c r="AA159" s="11" t="s">
        <v>99</v>
      </c>
      <c r="AB159" s="23">
        <f>($S159*'Conversion Factors'!$B$2)/($Z159*'Conversion Factors'!$B$3)</f>
        <v>1.6307785985663493E-3</v>
      </c>
      <c r="AC159" s="23">
        <f>($S159*'Conversion Factors'!$B$2)/($V159*'Conversion Factors'!$B$3)</f>
        <v>1.3053064770733461E-3</v>
      </c>
      <c r="AD159" s="23">
        <f>($S159*'Conversion Factors'!$B$2)/($X159*'Conversion Factors'!$B$3)</f>
        <v>5.6313378013889658E-4</v>
      </c>
      <c r="AE159" s="23">
        <f>($T159*'Conversion Factors'!$B$2)/($Z159*'Conversion Factors'!$B$3)</f>
        <v>2.834448516555798E-2</v>
      </c>
      <c r="AF159" s="23">
        <f>($T159*'Conversion Factors'!$B$2)/($V159*'Conversion Factors'!$B$3)</f>
        <v>2.2687469720560544E-2</v>
      </c>
      <c r="AG159" s="23">
        <f>($T159*'Conversion Factors'!$B$2)/($X159*'Conversion Factors'!$B$3)</f>
        <v>9.7878014166998713E-3</v>
      </c>
      <c r="AH159" s="11" t="str">
        <f t="shared" si="8"/>
        <v>NO</v>
      </c>
    </row>
    <row r="160" spans="1:34" x14ac:dyDescent="0.25">
      <c r="A160" s="11">
        <v>2020</v>
      </c>
      <c r="B160" s="11" t="s">
        <v>1346</v>
      </c>
      <c r="C160" s="11" t="s">
        <v>976</v>
      </c>
      <c r="D160" s="11" t="s">
        <v>977</v>
      </c>
      <c r="E160" s="11" t="s">
        <v>137</v>
      </c>
      <c r="F160" s="11">
        <v>37.608496000000002</v>
      </c>
      <c r="G160" s="11">
        <v>-84.287074000000004</v>
      </c>
      <c r="H160" s="12">
        <v>110040000398</v>
      </c>
      <c r="I160" s="11">
        <v>4952</v>
      </c>
      <c r="J160" s="11" t="s">
        <v>308</v>
      </c>
      <c r="K160" s="11">
        <v>339999</v>
      </c>
      <c r="L160" s="11" t="s">
        <v>309</v>
      </c>
      <c r="M160" s="11" t="s">
        <v>275</v>
      </c>
      <c r="N160" s="11" t="s">
        <v>276</v>
      </c>
      <c r="O160" s="11" t="s">
        <v>114</v>
      </c>
      <c r="P160" s="11" t="s">
        <v>310</v>
      </c>
      <c r="Q160" s="11">
        <v>365</v>
      </c>
      <c r="R160" s="11">
        <v>2.8480137879999998</v>
      </c>
      <c r="S160" s="11">
        <f t="shared" si="6"/>
        <v>7.8027775013698626E-3</v>
      </c>
      <c r="T160" s="11">
        <f t="shared" si="7"/>
        <v>0.13561970419047617</v>
      </c>
      <c r="U160" s="11" t="s">
        <v>1347</v>
      </c>
      <c r="V160" s="11">
        <v>36.63569682</v>
      </c>
      <c r="W160" s="11" t="s">
        <v>97</v>
      </c>
      <c r="X160" s="11">
        <v>64.721418639999996</v>
      </c>
      <c r="Y160" s="11" t="s">
        <v>98</v>
      </c>
      <c r="Z160" s="11">
        <v>22.158833940000001</v>
      </c>
      <c r="AA160" s="11" t="s">
        <v>99</v>
      </c>
      <c r="AB160" s="23">
        <f>($S160*'Conversion Factors'!$B$2)/($Z160*'Conversion Factors'!$B$3)</f>
        <v>0.35212942713942563</v>
      </c>
      <c r="AC160" s="23">
        <f>($S160*'Conversion Factors'!$B$2)/($V160*'Conversion Factors'!$B$3)</f>
        <v>0.21298291498880961</v>
      </c>
      <c r="AD160" s="23">
        <f>($S160*'Conversion Factors'!$B$2)/($X160*'Conversion Factors'!$B$3)</f>
        <v>0.12055943249283918</v>
      </c>
      <c r="AE160" s="23">
        <f>($T160*'Conversion Factors'!$B$2)/($Z160*'Conversion Factors'!$B$3)</f>
        <v>6.1203448050423983</v>
      </c>
      <c r="AF160" s="23">
        <f>($T160*'Conversion Factors'!$B$2)/($V160*'Conversion Factors'!$B$3)</f>
        <v>3.7018459033769289</v>
      </c>
      <c r="AG160" s="23">
        <f>($T160*'Conversion Factors'!$B$2)/($X160*'Conversion Factors'!$B$3)</f>
        <v>2.0954377552326808</v>
      </c>
      <c r="AH160" s="11" t="str">
        <f t="shared" si="8"/>
        <v>NO</v>
      </c>
    </row>
    <row r="161" spans="1:34" x14ac:dyDescent="0.25">
      <c r="A161" s="11">
        <v>2020</v>
      </c>
      <c r="B161" s="11" t="s">
        <v>1351</v>
      </c>
      <c r="C161" s="11" t="s">
        <v>1352</v>
      </c>
      <c r="D161" s="11" t="s">
        <v>1353</v>
      </c>
      <c r="E161" s="11" t="s">
        <v>67</v>
      </c>
      <c r="F161" s="11">
        <v>40.640135000000001</v>
      </c>
      <c r="G161" s="11">
        <v>-74.218879999999999</v>
      </c>
      <c r="H161" s="12">
        <v>110041133163</v>
      </c>
      <c r="I161" s="11">
        <v>2911</v>
      </c>
      <c r="J161" s="11" t="s">
        <v>449</v>
      </c>
      <c r="K161" s="11">
        <v>325920</v>
      </c>
      <c r="L161" s="11" t="s">
        <v>450</v>
      </c>
      <c r="M161" s="11" t="s">
        <v>451</v>
      </c>
      <c r="N161" s="11" t="s">
        <v>450</v>
      </c>
      <c r="O161" s="11" t="s">
        <v>72</v>
      </c>
      <c r="P161" s="11" t="s">
        <v>1354</v>
      </c>
      <c r="Q161" s="11">
        <v>350</v>
      </c>
      <c r="R161" s="11">
        <v>2.3050000000000002</v>
      </c>
      <c r="S161" s="11">
        <f t="shared" si="6"/>
        <v>6.5857142857142859E-3</v>
      </c>
      <c r="T161" s="11">
        <f t="shared" si="7"/>
        <v>0.10976190476190477</v>
      </c>
      <c r="U161" s="11" t="s">
        <v>1355</v>
      </c>
      <c r="V161" s="11">
        <v>1403.4775790000001</v>
      </c>
      <c r="W161" s="11" t="s">
        <v>109</v>
      </c>
      <c r="X161" s="11">
        <v>1403.4775790000001</v>
      </c>
      <c r="Y161" s="11" t="s">
        <v>109</v>
      </c>
      <c r="Z161" s="11">
        <v>1403.4775790000001</v>
      </c>
      <c r="AA161" s="11" t="s">
        <v>109</v>
      </c>
      <c r="AB161" s="23">
        <f>($S161*'Conversion Factors'!$B$2)/($Z161*'Conversion Factors'!$B$3)</f>
        <v>4.6924257175570347E-3</v>
      </c>
      <c r="AC161" s="23">
        <f>($S161*'Conversion Factors'!$B$2)/($V161*'Conversion Factors'!$B$3)</f>
        <v>4.6924257175570347E-3</v>
      </c>
      <c r="AD161" s="23">
        <f>($S161*'Conversion Factors'!$B$2)/($X161*'Conversion Factors'!$B$3)</f>
        <v>4.6924257175570347E-3</v>
      </c>
      <c r="AE161" s="23">
        <f>($T161*'Conversion Factors'!$B$2)/($Z161*'Conversion Factors'!$B$3)</f>
        <v>7.8207095292617268E-2</v>
      </c>
      <c r="AF161" s="23">
        <f>($T161*'Conversion Factors'!$B$2)/($V161*'Conversion Factors'!$B$3)</f>
        <v>7.8207095292617268E-2</v>
      </c>
      <c r="AG161" s="23">
        <f>($T161*'Conversion Factors'!$B$2)/($X161*'Conversion Factors'!$B$3)</f>
        <v>7.8207095292617268E-2</v>
      </c>
      <c r="AH161" s="11" t="str">
        <f t="shared" si="8"/>
        <v>NO</v>
      </c>
    </row>
    <row r="162" spans="1:34" x14ac:dyDescent="0.25">
      <c r="A162" s="11">
        <v>2023</v>
      </c>
      <c r="B162" s="11" t="s">
        <v>1360</v>
      </c>
      <c r="C162" s="11" t="s">
        <v>843</v>
      </c>
      <c r="D162" s="11" t="s">
        <v>347</v>
      </c>
      <c r="E162" s="11" t="s">
        <v>624</v>
      </c>
      <c r="F162" s="11">
        <v>36.132570000000001</v>
      </c>
      <c r="G162" s="11">
        <v>-115.16477</v>
      </c>
      <c r="H162" s="12">
        <v>110041253256</v>
      </c>
      <c r="I162" s="11">
        <v>7011</v>
      </c>
      <c r="J162" s="11" t="s">
        <v>844</v>
      </c>
      <c r="K162" s="11">
        <v>517810</v>
      </c>
      <c r="L162" s="11" t="s">
        <v>845</v>
      </c>
      <c r="M162" s="11" t="s">
        <v>846</v>
      </c>
      <c r="N162" s="11" t="s">
        <v>846</v>
      </c>
      <c r="O162" s="11" t="s">
        <v>723</v>
      </c>
      <c r="P162" s="11" t="s">
        <v>1361</v>
      </c>
      <c r="Q162" s="11">
        <v>250</v>
      </c>
      <c r="R162" s="11">
        <v>0.1271003</v>
      </c>
      <c r="S162" s="11">
        <f t="shared" si="6"/>
        <v>5.0840119999999997E-4</v>
      </c>
      <c r="T162" s="11">
        <f t="shared" si="7"/>
        <v>6.0523952380952383E-3</v>
      </c>
      <c r="U162" s="11" t="s">
        <v>1362</v>
      </c>
      <c r="V162" s="11">
        <v>1.7750611249999999</v>
      </c>
      <c r="W162" s="11" t="s">
        <v>97</v>
      </c>
      <c r="X162" s="11">
        <v>2.505078691</v>
      </c>
      <c r="Y162" s="11" t="s">
        <v>98</v>
      </c>
      <c r="Z162" s="11">
        <v>1.626672127</v>
      </c>
      <c r="AA162" s="11" t="s">
        <v>109</v>
      </c>
      <c r="AB162" s="23">
        <f>($S162*'Conversion Factors'!$B$2)/($Z162*'Conversion Factors'!$B$3)</f>
        <v>0.31254067218673132</v>
      </c>
      <c r="AC162" s="23">
        <f>($S162*'Conversion Factors'!$B$2)/($V162*'Conversion Factors'!$B$3)</f>
        <v>0.28641334816005276</v>
      </c>
      <c r="AD162" s="23">
        <f>($S162*'Conversion Factors'!$B$2)/($X162*'Conversion Factors'!$B$3)</f>
        <v>0.20294819553035748</v>
      </c>
      <c r="AE162" s="23">
        <f>($T162*'Conversion Factors'!$B$2)/($Z162*'Conversion Factors'!$B$3)</f>
        <v>3.7207222879372779</v>
      </c>
      <c r="AF162" s="23">
        <f>($T162*'Conversion Factors'!$B$2)/($V162*'Conversion Factors'!$B$3)</f>
        <v>3.4096827161911047</v>
      </c>
      <c r="AG162" s="23">
        <f>($T162*'Conversion Factors'!$B$2)/($X162*'Conversion Factors'!$B$3)</f>
        <v>2.4160499467899701</v>
      </c>
      <c r="AH162" s="11" t="str">
        <f t="shared" si="8"/>
        <v>NO</v>
      </c>
    </row>
    <row r="163" spans="1:34" x14ac:dyDescent="0.25">
      <c r="A163" s="11">
        <v>2021</v>
      </c>
      <c r="B163" s="11" t="s">
        <v>1364</v>
      </c>
      <c r="C163" s="11" t="s">
        <v>1365</v>
      </c>
      <c r="D163" s="11" t="s">
        <v>862</v>
      </c>
      <c r="E163" s="11" t="s">
        <v>864</v>
      </c>
      <c r="F163" s="11">
        <v>21.438638999999998</v>
      </c>
      <c r="G163" s="11">
        <v>-157.75847200000001</v>
      </c>
      <c r="H163" s="12">
        <v>110041973460</v>
      </c>
      <c r="I163" s="11">
        <v>4952</v>
      </c>
      <c r="J163" s="11" t="s">
        <v>308</v>
      </c>
      <c r="K163" s="11">
        <v>339999</v>
      </c>
      <c r="L163" s="11" t="s">
        <v>309</v>
      </c>
      <c r="M163" s="11" t="s">
        <v>275</v>
      </c>
      <c r="N163" s="11" t="s">
        <v>276</v>
      </c>
      <c r="O163" s="11" t="s">
        <v>114</v>
      </c>
      <c r="P163" s="11" t="s">
        <v>310</v>
      </c>
      <c r="Q163" s="11">
        <v>365</v>
      </c>
      <c r="R163" s="11">
        <v>1.747629125</v>
      </c>
      <c r="S163" s="11">
        <f t="shared" si="6"/>
        <v>4.7880250000000004E-3</v>
      </c>
      <c r="T163" s="11">
        <f t="shared" si="7"/>
        <v>8.3220434523809519E-2</v>
      </c>
      <c r="U163" s="11" t="s">
        <v>1366</v>
      </c>
      <c r="V163" s="11">
        <v>4.2369134474327632</v>
      </c>
      <c r="W163" s="11" t="s">
        <v>344</v>
      </c>
      <c r="X163" s="11">
        <v>4.2369134474327632</v>
      </c>
      <c r="Y163" s="11" t="s">
        <v>344</v>
      </c>
      <c r="Z163" s="11">
        <v>4.2369134474327632</v>
      </c>
      <c r="AA163" s="11" t="s">
        <v>344</v>
      </c>
      <c r="AB163" s="23">
        <f>($S163*'Conversion Factors'!$B$2)/($Z163*'Conversion Factors'!$B$3)</f>
        <v>1.130073828367008</v>
      </c>
      <c r="AC163" s="23">
        <f>($S163*'Conversion Factors'!$B$2)/($V163*'Conversion Factors'!$B$3)</f>
        <v>1.130073828367008</v>
      </c>
      <c r="AD163" s="23">
        <f>($S163*'Conversion Factors'!$B$2)/($X163*'Conversion Factors'!$B$3)</f>
        <v>1.130073828367008</v>
      </c>
      <c r="AE163" s="23">
        <f>($T163*'Conversion Factors'!$B$2)/($Z163*'Conversion Factors'!$B$3)</f>
        <v>19.641759397807519</v>
      </c>
      <c r="AF163" s="23">
        <f>($T163*'Conversion Factors'!$B$2)/($V163*'Conversion Factors'!$B$3)</f>
        <v>19.641759397807519</v>
      </c>
      <c r="AG163" s="23">
        <f>($T163*'Conversion Factors'!$B$2)/($X163*'Conversion Factors'!$B$3)</f>
        <v>19.641759397807519</v>
      </c>
      <c r="AH163" s="11" t="str">
        <f t="shared" si="8"/>
        <v>NO</v>
      </c>
    </row>
    <row r="164" spans="1:34" x14ac:dyDescent="0.25">
      <c r="A164" s="11">
        <v>2021</v>
      </c>
      <c r="B164" s="11" t="s">
        <v>1368</v>
      </c>
      <c r="C164" s="11" t="s">
        <v>1369</v>
      </c>
      <c r="D164" s="11" t="s">
        <v>1370</v>
      </c>
      <c r="E164" s="11" t="s">
        <v>217</v>
      </c>
      <c r="F164" s="11">
        <v>29.378699999999998</v>
      </c>
      <c r="G164" s="11">
        <v>-98.551670000000001</v>
      </c>
      <c r="H164" s="12">
        <v>110042004915</v>
      </c>
      <c r="I164" s="11">
        <v>9711</v>
      </c>
      <c r="J164" s="11" t="s">
        <v>1371</v>
      </c>
      <c r="K164" s="11">
        <v>928110</v>
      </c>
      <c r="L164" s="11" t="s">
        <v>1372</v>
      </c>
      <c r="M164" s="11" t="s">
        <v>812</v>
      </c>
      <c r="N164" s="11" t="s">
        <v>813</v>
      </c>
      <c r="O164" s="11" t="s">
        <v>723</v>
      </c>
      <c r="P164" s="11" t="s">
        <v>1373</v>
      </c>
      <c r="Q164" s="11">
        <v>250</v>
      </c>
      <c r="R164" s="11">
        <v>3.6077092999999998E-2</v>
      </c>
      <c r="S164" s="11">
        <f t="shared" si="6"/>
        <v>1.4430837199999998E-4</v>
      </c>
      <c r="T164" s="11">
        <f t="shared" si="7"/>
        <v>1.7179568095238094E-3</v>
      </c>
      <c r="U164" s="11" t="s">
        <v>1374</v>
      </c>
      <c r="V164" s="11">
        <v>29.27383863</v>
      </c>
      <c r="W164" s="11" t="s">
        <v>97</v>
      </c>
      <c r="X164" s="11">
        <v>51.70054141</v>
      </c>
      <c r="Y164" s="11" t="s">
        <v>98</v>
      </c>
      <c r="Z164" s="11">
        <v>17.566804529999999</v>
      </c>
      <c r="AA164" s="11" t="s">
        <v>99</v>
      </c>
      <c r="AB164" s="23">
        <f>($S164*'Conversion Factors'!$B$2)/($Z164*'Conversion Factors'!$B$3)</f>
        <v>8.2148333667375305E-3</v>
      </c>
      <c r="AC164" s="23">
        <f>($S164*'Conversion Factors'!$B$2)/($V164*'Conversion Factors'!$B$3)</f>
        <v>4.9296019501901579E-3</v>
      </c>
      <c r="AD164" s="23">
        <f>($S164*'Conversion Factors'!$B$2)/($X164*'Conversion Factors'!$B$3)</f>
        <v>2.7912352185172212E-3</v>
      </c>
      <c r="AE164" s="23">
        <f>($T164*'Conversion Factors'!$B$2)/($Z164*'Conversion Factors'!$B$3)</f>
        <v>9.7795635318303945E-2</v>
      </c>
      <c r="AF164" s="23">
        <f>($T164*'Conversion Factors'!$B$2)/($V164*'Conversion Factors'!$B$3)</f>
        <v>5.8685737502263795E-2</v>
      </c>
      <c r="AG164" s="23">
        <f>($T164*'Conversion Factors'!$B$2)/($X164*'Conversion Factors'!$B$3)</f>
        <v>3.3228990696633591E-2</v>
      </c>
      <c r="AH164" s="11" t="str">
        <f t="shared" si="8"/>
        <v>NO</v>
      </c>
    </row>
    <row r="165" spans="1:34" x14ac:dyDescent="0.25">
      <c r="A165" s="11">
        <v>2021</v>
      </c>
      <c r="B165" s="11" t="s">
        <v>1380</v>
      </c>
      <c r="C165" s="11" t="s">
        <v>1381</v>
      </c>
      <c r="D165" s="11" t="s">
        <v>1201</v>
      </c>
      <c r="E165" s="11" t="s">
        <v>1202</v>
      </c>
      <c r="F165" s="11">
        <v>36.688809999999997</v>
      </c>
      <c r="G165" s="11">
        <v>-108.48036</v>
      </c>
      <c r="H165" s="12">
        <v>110042068473</v>
      </c>
      <c r="I165" s="11">
        <v>4911</v>
      </c>
      <c r="J165" s="11" t="s">
        <v>308</v>
      </c>
      <c r="K165" s="11">
        <v>339999</v>
      </c>
      <c r="L165" s="11" t="s">
        <v>309</v>
      </c>
      <c r="M165" s="11" t="s">
        <v>275</v>
      </c>
      <c r="N165" s="11" t="s">
        <v>276</v>
      </c>
      <c r="O165" s="11" t="s">
        <v>723</v>
      </c>
      <c r="P165" s="11" t="s">
        <v>1382</v>
      </c>
      <c r="Q165" s="11">
        <v>250</v>
      </c>
      <c r="R165" s="11">
        <v>1.6192230000000001</v>
      </c>
      <c r="S165" s="11">
        <f t="shared" si="6"/>
        <v>6.4768920000000006E-3</v>
      </c>
      <c r="T165" s="11">
        <f t="shared" si="7"/>
        <v>7.7105857142857143E-2</v>
      </c>
      <c r="U165" s="11" t="s">
        <v>1383</v>
      </c>
      <c r="V165" s="11">
        <v>6476.4248410757946</v>
      </c>
      <c r="W165" s="11" t="s">
        <v>344</v>
      </c>
      <c r="X165" s="11">
        <v>6476.4248410757946</v>
      </c>
      <c r="Y165" s="11" t="s">
        <v>344</v>
      </c>
      <c r="Z165" s="11">
        <v>6476.4248410757946</v>
      </c>
      <c r="AA165" s="11" t="s">
        <v>344</v>
      </c>
      <c r="AB165" s="23">
        <f>($S165*'Conversion Factors'!$B$2)/($Z165*'Conversion Factors'!$B$3)</f>
        <v>1.0000721322235139E-3</v>
      </c>
      <c r="AC165" s="23">
        <f>($S165*'Conversion Factors'!$B$2)/($V165*'Conversion Factors'!$B$3)</f>
        <v>1.0000721322235139E-3</v>
      </c>
      <c r="AD165" s="23">
        <f>($S165*'Conversion Factors'!$B$2)/($X165*'Conversion Factors'!$B$3)</f>
        <v>1.0000721322235139E-3</v>
      </c>
      <c r="AE165" s="23">
        <f>($T165*'Conversion Factors'!$B$2)/($Z165*'Conversion Factors'!$B$3)</f>
        <v>1.1905620621708496E-2</v>
      </c>
      <c r="AF165" s="23">
        <f>($T165*'Conversion Factors'!$B$2)/($V165*'Conversion Factors'!$B$3)</f>
        <v>1.1905620621708496E-2</v>
      </c>
      <c r="AG165" s="23">
        <f>($T165*'Conversion Factors'!$B$2)/($X165*'Conversion Factors'!$B$3)</f>
        <v>1.1905620621708496E-2</v>
      </c>
      <c r="AH165" s="11" t="str">
        <f t="shared" si="8"/>
        <v>NO</v>
      </c>
    </row>
    <row r="166" spans="1:34" x14ac:dyDescent="0.25">
      <c r="A166" s="11">
        <v>2019</v>
      </c>
      <c r="B166" s="11" t="s">
        <v>1386</v>
      </c>
      <c r="C166" s="11" t="s">
        <v>144</v>
      </c>
      <c r="D166" s="11" t="s">
        <v>145</v>
      </c>
      <c r="E166" s="11" t="s">
        <v>137</v>
      </c>
      <c r="F166" s="11">
        <v>38.122354000000001</v>
      </c>
      <c r="G166" s="11">
        <v>-85.587648000000002</v>
      </c>
      <c r="H166" s="12">
        <v>110043485421</v>
      </c>
      <c r="I166" s="11">
        <v>4952</v>
      </c>
      <c r="J166" s="11" t="s">
        <v>308</v>
      </c>
      <c r="K166" s="11">
        <v>339999</v>
      </c>
      <c r="L166" s="11" t="s">
        <v>309</v>
      </c>
      <c r="M166" s="11" t="s">
        <v>275</v>
      </c>
      <c r="N166" s="11" t="s">
        <v>276</v>
      </c>
      <c r="O166" s="11" t="s">
        <v>114</v>
      </c>
      <c r="P166" s="11" t="s">
        <v>310</v>
      </c>
      <c r="Q166" s="11">
        <v>365</v>
      </c>
      <c r="R166" s="11">
        <v>27.765198689999998</v>
      </c>
      <c r="S166" s="11">
        <f t="shared" si="6"/>
        <v>7.6069037506849305E-2</v>
      </c>
      <c r="T166" s="11">
        <f t="shared" si="7"/>
        <v>1.3221523185714286</v>
      </c>
      <c r="U166" s="11" t="s">
        <v>1387</v>
      </c>
      <c r="V166" s="11">
        <v>22.531300439999999</v>
      </c>
      <c r="W166" s="11" t="s">
        <v>109</v>
      </c>
      <c r="X166" s="11">
        <v>22.531300439999999</v>
      </c>
      <c r="Y166" s="11" t="s">
        <v>109</v>
      </c>
      <c r="Z166" s="11">
        <v>22.531300439999999</v>
      </c>
      <c r="AA166" s="11" t="s">
        <v>109</v>
      </c>
      <c r="AB166" s="23">
        <f>($S166*'Conversion Factors'!$B$2)/($Z166*'Conversion Factors'!$B$3)</f>
        <v>3.3761494463854085</v>
      </c>
      <c r="AC166" s="23">
        <f>($S166*'Conversion Factors'!$B$2)/($V166*'Conversion Factors'!$B$3)</f>
        <v>3.3761494463854085</v>
      </c>
      <c r="AD166" s="23">
        <f>($S166*'Conversion Factors'!$B$2)/($X166*'Conversion Factors'!$B$3)</f>
        <v>3.3761494463854085</v>
      </c>
      <c r="AE166" s="23">
        <f>($T166*'Conversion Factors'!$B$2)/($Z166*'Conversion Factors'!$B$3)</f>
        <v>58.680692758603534</v>
      </c>
      <c r="AF166" s="23">
        <f>($T166*'Conversion Factors'!$B$2)/($V166*'Conversion Factors'!$B$3)</f>
        <v>58.680692758603534</v>
      </c>
      <c r="AG166" s="23">
        <f>($T166*'Conversion Factors'!$B$2)/($X166*'Conversion Factors'!$B$3)</f>
        <v>58.680692758603534</v>
      </c>
      <c r="AH166" s="11" t="str">
        <f t="shared" si="8"/>
        <v>NO</v>
      </c>
    </row>
    <row r="167" spans="1:34" x14ac:dyDescent="0.25">
      <c r="A167" s="11">
        <v>2019</v>
      </c>
      <c r="B167" s="11" t="s">
        <v>1391</v>
      </c>
      <c r="C167" s="11" t="s">
        <v>144</v>
      </c>
      <c r="D167" s="11" t="s">
        <v>145</v>
      </c>
      <c r="E167" s="11" t="s">
        <v>137</v>
      </c>
      <c r="F167" s="11">
        <v>38.236699999999999</v>
      </c>
      <c r="G167" s="11">
        <v>-85.466710000000006</v>
      </c>
      <c r="H167" s="12">
        <v>110043486457</v>
      </c>
      <c r="I167" s="11">
        <v>4952</v>
      </c>
      <c r="J167" s="11" t="s">
        <v>308</v>
      </c>
      <c r="K167" s="11">
        <v>339999</v>
      </c>
      <c r="L167" s="11" t="s">
        <v>309</v>
      </c>
      <c r="M167" s="11" t="s">
        <v>275</v>
      </c>
      <c r="N167" s="11" t="s">
        <v>276</v>
      </c>
      <c r="O167" s="11" t="s">
        <v>114</v>
      </c>
      <c r="P167" s="11" t="s">
        <v>310</v>
      </c>
      <c r="Q167" s="11">
        <v>365</v>
      </c>
      <c r="R167" s="11">
        <v>15.645770629999999</v>
      </c>
      <c r="S167" s="11">
        <f t="shared" si="6"/>
        <v>4.2865125013698629E-2</v>
      </c>
      <c r="T167" s="11">
        <f t="shared" si="7"/>
        <v>0.74503669666666661</v>
      </c>
      <c r="U167" s="11" t="s">
        <v>1392</v>
      </c>
      <c r="V167" s="11">
        <v>45.723716379999999</v>
      </c>
      <c r="W167" s="11" t="s">
        <v>97</v>
      </c>
      <c r="X167" s="11">
        <v>119.0803889</v>
      </c>
      <c r="Y167" s="11" t="s">
        <v>98</v>
      </c>
      <c r="Z167" s="11">
        <v>27.87221693</v>
      </c>
      <c r="AA167" s="11" t="s">
        <v>99</v>
      </c>
      <c r="AB167" s="23">
        <f>($S167*'Conversion Factors'!$B$2)/($Z167*'Conversion Factors'!$B$3)</f>
        <v>1.5379158795065617</v>
      </c>
      <c r="AC167" s="23">
        <f>($S167*'Conversion Factors'!$B$2)/($V167*'Conversion Factors'!$B$3)</f>
        <v>0.93748121122648398</v>
      </c>
      <c r="AD167" s="23">
        <f>($S167*'Conversion Factors'!$B$2)/($X167*'Conversion Factors'!$B$3)</f>
        <v>0.35996796290021715</v>
      </c>
      <c r="AE167" s="23">
        <f>($T167*'Conversion Factors'!$B$2)/($Z167*'Conversion Factors'!$B$3)</f>
        <v>26.730442667614049</v>
      </c>
      <c r="AF167" s="23">
        <f>($T167*'Conversion Factors'!$B$2)/($V167*'Conversion Factors'!$B$3)</f>
        <v>16.294316290365078</v>
      </c>
      <c r="AG167" s="23">
        <f>($T167*'Conversion Factors'!$B$2)/($X167*'Conversion Factors'!$B$3)</f>
        <v>6.2565860218371068</v>
      </c>
      <c r="AH167" s="11" t="str">
        <f t="shared" si="8"/>
        <v>NO</v>
      </c>
    </row>
    <row r="168" spans="1:34" x14ac:dyDescent="0.25">
      <c r="A168" s="11">
        <v>2020</v>
      </c>
      <c r="B168" s="11" t="s">
        <v>1397</v>
      </c>
      <c r="C168" s="11" t="s">
        <v>668</v>
      </c>
      <c r="D168" s="11" t="s">
        <v>669</v>
      </c>
      <c r="E168" s="11" t="s">
        <v>137</v>
      </c>
      <c r="F168" s="11">
        <v>37.770769999999999</v>
      </c>
      <c r="G168" s="11">
        <v>-87.065669999999997</v>
      </c>
      <c r="H168" s="12">
        <v>110043734983</v>
      </c>
      <c r="I168" s="11">
        <v>4952</v>
      </c>
      <c r="J168" s="11" t="s">
        <v>308</v>
      </c>
      <c r="K168" s="11">
        <v>339999</v>
      </c>
      <c r="L168" s="11" t="s">
        <v>309</v>
      </c>
      <c r="M168" s="11" t="s">
        <v>275</v>
      </c>
      <c r="N168" s="11" t="s">
        <v>276</v>
      </c>
      <c r="O168" s="11" t="s">
        <v>114</v>
      </c>
      <c r="P168" s="11" t="s">
        <v>310</v>
      </c>
      <c r="Q168" s="11">
        <v>365</v>
      </c>
      <c r="R168" s="11">
        <v>29.9790925</v>
      </c>
      <c r="S168" s="11">
        <f t="shared" si="6"/>
        <v>8.2134499999999999E-2</v>
      </c>
      <c r="T168" s="11">
        <f t="shared" si="7"/>
        <v>1.4275758333333333</v>
      </c>
      <c r="U168" s="11" t="s">
        <v>1398</v>
      </c>
      <c r="V168" s="11">
        <v>104853.2298</v>
      </c>
      <c r="W168" s="11" t="s">
        <v>97</v>
      </c>
      <c r="X168" s="11">
        <v>243042.78099999999</v>
      </c>
      <c r="Y168" s="11" t="s">
        <v>98</v>
      </c>
      <c r="Z168" s="11">
        <v>83926.536760000003</v>
      </c>
      <c r="AA168" s="11" t="s">
        <v>99</v>
      </c>
      <c r="AB168" s="23">
        <f>($S168*'Conversion Factors'!$B$2)/($Z168*'Conversion Factors'!$B$3)</f>
        <v>9.786475550024828E-4</v>
      </c>
      <c r="AC168" s="23">
        <f>($S168*'Conversion Factors'!$B$2)/($V168*'Conversion Factors'!$B$3)</f>
        <v>7.8332827855341852E-4</v>
      </c>
      <c r="AD168" s="23">
        <f>($S168*'Conversion Factors'!$B$2)/($X168*'Conversion Factors'!$B$3)</f>
        <v>3.3794256164308787E-4</v>
      </c>
      <c r="AE168" s="23">
        <f>($T168*'Conversion Factors'!$B$2)/($Z168*'Conversion Factors'!$B$3)</f>
        <v>1.700982655123363E-2</v>
      </c>
      <c r="AF168" s="23">
        <f>($T168*'Conversion Factors'!$B$2)/($V168*'Conversion Factors'!$B$3)</f>
        <v>1.3614991508190368E-2</v>
      </c>
      <c r="AG168" s="23">
        <f>($T168*'Conversion Factors'!$B$2)/($X168*'Conversion Factors'!$B$3)</f>
        <v>5.8737635714155743E-3</v>
      </c>
      <c r="AH168" s="11" t="str">
        <f t="shared" si="8"/>
        <v>NO</v>
      </c>
    </row>
    <row r="169" spans="1:34" x14ac:dyDescent="0.25">
      <c r="A169" s="11">
        <v>2021</v>
      </c>
      <c r="B169" s="11" t="s">
        <v>1399</v>
      </c>
      <c r="C169" s="11" t="s">
        <v>1400</v>
      </c>
      <c r="D169" s="11" t="s">
        <v>347</v>
      </c>
      <c r="E169" s="11" t="s">
        <v>624</v>
      </c>
      <c r="F169" s="11">
        <v>36.035440000000001</v>
      </c>
      <c r="G169" s="11">
        <v>-114.99994</v>
      </c>
      <c r="H169" s="12">
        <v>110043808467</v>
      </c>
      <c r="I169" s="11">
        <v>1799</v>
      </c>
      <c r="J169" s="11" t="s">
        <v>1401</v>
      </c>
      <c r="K169" s="11">
        <v>238990</v>
      </c>
      <c r="L169" s="11" t="s">
        <v>1402</v>
      </c>
      <c r="M169" s="11" t="s">
        <v>1403</v>
      </c>
      <c r="N169" s="11" t="s">
        <v>1404</v>
      </c>
      <c r="O169" s="11" t="s">
        <v>1715</v>
      </c>
      <c r="P169" s="11" t="s">
        <v>1405</v>
      </c>
      <c r="Q169" s="11">
        <v>250</v>
      </c>
      <c r="R169" s="11">
        <v>0.63700111699999995</v>
      </c>
      <c r="S169" s="11">
        <f t="shared" si="6"/>
        <v>2.5480044679999998E-3</v>
      </c>
      <c r="T169" s="11">
        <f t="shared" si="7"/>
        <v>3.033338652380952E-2</v>
      </c>
      <c r="U169" s="11" t="s">
        <v>1406</v>
      </c>
      <c r="V169" s="11">
        <v>7565.9168704156482</v>
      </c>
      <c r="W169" s="11" t="s">
        <v>344</v>
      </c>
      <c r="X169" s="11">
        <v>7565.9168704156482</v>
      </c>
      <c r="Y169" s="11" t="s">
        <v>344</v>
      </c>
      <c r="Z169" s="11">
        <v>7565.9168704156482</v>
      </c>
      <c r="AA169" s="11" t="s">
        <v>344</v>
      </c>
      <c r="AB169" s="23">
        <f>($S169*'Conversion Factors'!$B$2)/($Z169*'Conversion Factors'!$B$3)</f>
        <v>3.3677405020972963E-4</v>
      </c>
      <c r="AC169" s="23">
        <f>($S169*'Conversion Factors'!$B$2)/($V169*'Conversion Factors'!$B$3)</f>
        <v>3.3677405020972963E-4</v>
      </c>
      <c r="AD169" s="23">
        <f>($S169*'Conversion Factors'!$B$2)/($X169*'Conversion Factors'!$B$3)</f>
        <v>3.3677405020972963E-4</v>
      </c>
      <c r="AE169" s="23">
        <f>($T169*'Conversion Factors'!$B$2)/($Z169*'Conversion Factors'!$B$3)</f>
        <v>4.0092148834491616E-3</v>
      </c>
      <c r="AF169" s="23">
        <f>($T169*'Conversion Factors'!$B$2)/($V169*'Conversion Factors'!$B$3)</f>
        <v>4.0092148834491616E-3</v>
      </c>
      <c r="AG169" s="23">
        <f>($T169*'Conversion Factors'!$B$2)/($X169*'Conversion Factors'!$B$3)</f>
        <v>4.0092148834491616E-3</v>
      </c>
      <c r="AH169" s="11" t="str">
        <f t="shared" si="8"/>
        <v>NO</v>
      </c>
    </row>
    <row r="170" spans="1:34" x14ac:dyDescent="0.25">
      <c r="A170" s="11">
        <v>2023</v>
      </c>
      <c r="B170" s="11" t="s">
        <v>1409</v>
      </c>
      <c r="C170" s="11" t="s">
        <v>1410</v>
      </c>
      <c r="D170" s="11" t="s">
        <v>1411</v>
      </c>
      <c r="E170" s="11" t="s">
        <v>162</v>
      </c>
      <c r="F170" s="11">
        <v>38.2774</v>
      </c>
      <c r="G170" s="11">
        <v>-89.666899999999998</v>
      </c>
      <c r="H170" s="12">
        <v>110044852068</v>
      </c>
      <c r="I170" s="11">
        <v>4911</v>
      </c>
      <c r="J170" s="11" t="s">
        <v>308</v>
      </c>
      <c r="K170" s="11">
        <v>339999</v>
      </c>
      <c r="L170" s="11" t="s">
        <v>309</v>
      </c>
      <c r="M170" s="11" t="s">
        <v>275</v>
      </c>
      <c r="N170" s="11" t="s">
        <v>276</v>
      </c>
      <c r="O170" s="11" t="s">
        <v>723</v>
      </c>
      <c r="P170" s="11" t="s">
        <v>1412</v>
      </c>
      <c r="Q170" s="11">
        <v>250</v>
      </c>
      <c r="R170" s="11">
        <v>2.4298261700000001</v>
      </c>
      <c r="S170" s="11">
        <f t="shared" si="6"/>
        <v>9.7193046800000005E-3</v>
      </c>
      <c r="T170" s="11">
        <f t="shared" si="7"/>
        <v>0.11570600809523809</v>
      </c>
      <c r="U170" s="11" t="s">
        <v>1413</v>
      </c>
      <c r="V170" s="11">
        <v>1.135536938</v>
      </c>
      <c r="W170" s="11" t="s">
        <v>109</v>
      </c>
      <c r="X170" s="11">
        <v>1.5534450500000001</v>
      </c>
      <c r="Y170" s="11" t="s">
        <v>98</v>
      </c>
      <c r="Z170" s="11">
        <v>1.135536938</v>
      </c>
      <c r="AA170" s="11" t="s">
        <v>109</v>
      </c>
      <c r="AB170" s="23">
        <f>($S170*'Conversion Factors'!$B$2)/($Z170*'Conversion Factors'!$B$3)</f>
        <v>8.5592149006781142</v>
      </c>
      <c r="AC170" s="23">
        <f>($S170*'Conversion Factors'!$B$2)/($V170*'Conversion Factors'!$B$3)</f>
        <v>8.5592149006781142</v>
      </c>
      <c r="AD170" s="23">
        <f>($S170*'Conversion Factors'!$B$2)/($X170*'Conversion Factors'!$B$3)</f>
        <v>6.2566131193375645</v>
      </c>
      <c r="AE170" s="23">
        <f>($T170*'Conversion Factors'!$B$2)/($Z170*'Conversion Factors'!$B$3)</f>
        <v>101.89541548426325</v>
      </c>
      <c r="AF170" s="23">
        <f>($T170*'Conversion Factors'!$B$2)/($V170*'Conversion Factors'!$B$3)</f>
        <v>101.89541548426325</v>
      </c>
      <c r="AG170" s="23">
        <f>($T170*'Conversion Factors'!$B$2)/($X170*'Conversion Factors'!$B$3)</f>
        <v>74.483489515923395</v>
      </c>
      <c r="AH170" s="11" t="str">
        <f t="shared" si="8"/>
        <v>NO</v>
      </c>
    </row>
    <row r="171" spans="1:34" x14ac:dyDescent="0.25">
      <c r="A171" s="11">
        <v>2020</v>
      </c>
      <c r="B171" s="11" t="s">
        <v>1417</v>
      </c>
      <c r="C171" s="11" t="s">
        <v>1418</v>
      </c>
      <c r="D171" s="11" t="s">
        <v>1419</v>
      </c>
      <c r="E171" s="11" t="s">
        <v>137</v>
      </c>
      <c r="F171" s="11">
        <v>38.151904999999999</v>
      </c>
      <c r="G171" s="11">
        <v>-83.513848999999993</v>
      </c>
      <c r="H171" s="12">
        <v>110045085457</v>
      </c>
      <c r="I171" s="11">
        <v>4952</v>
      </c>
      <c r="J171" s="11" t="s">
        <v>308</v>
      </c>
      <c r="K171" s="11">
        <v>339999</v>
      </c>
      <c r="L171" s="11" t="s">
        <v>309</v>
      </c>
      <c r="M171" s="11" t="s">
        <v>275</v>
      </c>
      <c r="N171" s="11" t="s">
        <v>276</v>
      </c>
      <c r="O171" s="11" t="s">
        <v>114</v>
      </c>
      <c r="P171" s="11" t="s">
        <v>310</v>
      </c>
      <c r="Q171" s="11">
        <v>365</v>
      </c>
      <c r="R171" s="11">
        <v>2.6352589380000002</v>
      </c>
      <c r="S171" s="11">
        <f t="shared" si="6"/>
        <v>7.2198875013698635E-3</v>
      </c>
      <c r="T171" s="11">
        <f t="shared" si="7"/>
        <v>0.12548852085714288</v>
      </c>
      <c r="U171" s="11" t="s">
        <v>1420</v>
      </c>
      <c r="V171" s="11">
        <v>785.49633249999999</v>
      </c>
      <c r="W171" s="11" t="s">
        <v>97</v>
      </c>
      <c r="X171" s="11">
        <v>1554.8655229999999</v>
      </c>
      <c r="Y171" s="11" t="s">
        <v>98</v>
      </c>
      <c r="Z171" s="11">
        <v>529.23218269999995</v>
      </c>
      <c r="AA171" s="11" t="s">
        <v>99</v>
      </c>
      <c r="AB171" s="23">
        <f>($S171*'Conversion Factors'!$B$2)/($Z171*'Conversion Factors'!$B$3)</f>
        <v>1.3642192854818359E-2</v>
      </c>
      <c r="AC171" s="23">
        <f>($S171*'Conversion Factors'!$B$2)/($V171*'Conversion Factors'!$B$3)</f>
        <v>9.1914974044386942E-3</v>
      </c>
      <c r="AD171" s="23">
        <f>($S171*'Conversion Factors'!$B$2)/($X171*'Conversion Factors'!$B$3)</f>
        <v>4.6434160347446742E-3</v>
      </c>
      <c r="AE171" s="23">
        <f>($T171*'Conversion Factors'!$B$2)/($Z171*'Conversion Factors'!$B$3)</f>
        <v>0.23711430438136674</v>
      </c>
      <c r="AF171" s="23">
        <f>($T171*'Conversion Factors'!$B$2)/($V171*'Conversion Factors'!$B$3)</f>
        <v>0.15975697869619637</v>
      </c>
      <c r="AG171" s="23">
        <f>($T171*'Conversion Factors'!$B$2)/($X171*'Conversion Factors'!$B$3)</f>
        <v>8.0706992984847917E-2</v>
      </c>
      <c r="AH171" s="11" t="str">
        <f t="shared" si="8"/>
        <v>NO</v>
      </c>
    </row>
    <row r="172" spans="1:34" x14ac:dyDescent="0.25">
      <c r="A172" s="11">
        <v>2021</v>
      </c>
      <c r="B172" s="11" t="s">
        <v>1423</v>
      </c>
      <c r="C172" s="11" t="s">
        <v>1424</v>
      </c>
      <c r="D172" s="11" t="s">
        <v>1425</v>
      </c>
      <c r="E172" s="11" t="s">
        <v>137</v>
      </c>
      <c r="F172" s="11">
        <v>38.631208000000001</v>
      </c>
      <c r="G172" s="11">
        <v>-84.618809999999996</v>
      </c>
      <c r="H172" s="12">
        <v>110045091379</v>
      </c>
      <c r="I172" s="11">
        <v>4952</v>
      </c>
      <c r="J172" s="11" t="s">
        <v>308</v>
      </c>
      <c r="K172" s="11">
        <v>339999</v>
      </c>
      <c r="L172" s="11" t="s">
        <v>309</v>
      </c>
      <c r="M172" s="11" t="s">
        <v>275</v>
      </c>
      <c r="N172" s="11" t="s">
        <v>276</v>
      </c>
      <c r="O172" s="11" t="s">
        <v>114</v>
      </c>
      <c r="P172" s="11" t="s">
        <v>310</v>
      </c>
      <c r="Q172" s="11">
        <v>365</v>
      </c>
      <c r="R172" s="11">
        <v>4.5452172500000003</v>
      </c>
      <c r="S172" s="11">
        <f t="shared" si="6"/>
        <v>1.2452650000000001E-2</v>
      </c>
      <c r="T172" s="11">
        <f t="shared" si="7"/>
        <v>0.21643891666666668</v>
      </c>
      <c r="U172" s="11" t="s">
        <v>1426</v>
      </c>
      <c r="V172" s="11">
        <v>9.5110024450000008</v>
      </c>
      <c r="W172" s="11" t="s">
        <v>97</v>
      </c>
      <c r="X172" s="11">
        <v>15.133342239999999</v>
      </c>
      <c r="Y172" s="11" t="s">
        <v>98</v>
      </c>
      <c r="Z172" s="11">
        <v>5.4859629290000003</v>
      </c>
      <c r="AA172" s="11" t="s">
        <v>99</v>
      </c>
      <c r="AB172" s="23">
        <f>($S172*'Conversion Factors'!$B$2)/($Z172*'Conversion Factors'!$B$3)</f>
        <v>2.2699114378211647</v>
      </c>
      <c r="AC172" s="23">
        <f>($S172*'Conversion Factors'!$B$2)/($V172*'Conversion Factors'!$B$3)</f>
        <v>1.3092889074533298</v>
      </c>
      <c r="AD172" s="23">
        <f>($S172*'Conversion Factors'!$B$2)/($X172*'Conversion Factors'!$B$3)</f>
        <v>0.82286185050950134</v>
      </c>
      <c r="AE172" s="23">
        <f>($T172*'Conversion Factors'!$B$2)/($Z172*'Conversion Factors'!$B$3)</f>
        <v>39.453222609748821</v>
      </c>
      <c r="AF172" s="23">
        <f>($T172*'Conversion Factors'!$B$2)/($V172*'Conversion Factors'!$B$3)</f>
        <v>22.756688153355498</v>
      </c>
      <c r="AG172" s="23">
        <f>($T172*'Conversion Factors'!$B$2)/($X172*'Conversion Factors'!$B$3)</f>
        <v>14.302122639807999</v>
      </c>
      <c r="AH172" s="11" t="str">
        <f t="shared" si="8"/>
        <v>NO</v>
      </c>
    </row>
    <row r="173" spans="1:34" x14ac:dyDescent="0.25">
      <c r="A173" s="11">
        <v>2020</v>
      </c>
      <c r="B173" s="11" t="s">
        <v>1430</v>
      </c>
      <c r="C173" s="11" t="s">
        <v>1431</v>
      </c>
      <c r="D173" s="11" t="s">
        <v>1330</v>
      </c>
      <c r="E173" s="11" t="s">
        <v>190</v>
      </c>
      <c r="F173" s="11">
        <v>37.188566000000002</v>
      </c>
      <c r="G173" s="11">
        <v>-93.325920999999994</v>
      </c>
      <c r="H173" s="12">
        <v>110045547547</v>
      </c>
      <c r="I173" s="11">
        <v>2833</v>
      </c>
      <c r="J173" s="11" t="s">
        <v>86</v>
      </c>
      <c r="K173" s="11">
        <v>323120</v>
      </c>
      <c r="L173" s="11" t="s">
        <v>87</v>
      </c>
      <c r="M173" s="11" t="s">
        <v>88</v>
      </c>
      <c r="N173" s="11" t="s">
        <v>89</v>
      </c>
      <c r="O173" s="11" t="s">
        <v>72</v>
      </c>
      <c r="P173" s="11" t="s">
        <v>1432</v>
      </c>
      <c r="Q173" s="11">
        <v>350</v>
      </c>
      <c r="R173" s="11">
        <v>0.25477844300000002</v>
      </c>
      <c r="S173" s="11">
        <f t="shared" si="6"/>
        <v>7.2793840857142867E-4</v>
      </c>
      <c r="T173" s="11">
        <f t="shared" si="7"/>
        <v>1.213230680952381E-2</v>
      </c>
      <c r="U173" s="11" t="s">
        <v>1433</v>
      </c>
      <c r="V173" s="11">
        <v>2.4889975550000001</v>
      </c>
      <c r="W173" s="11" t="s">
        <v>97</v>
      </c>
      <c r="X173" s="11">
        <v>5.1478825700000002</v>
      </c>
      <c r="Y173" s="11" t="s">
        <v>98</v>
      </c>
      <c r="Z173" s="11">
        <v>1.3694858240000001</v>
      </c>
      <c r="AA173" s="11" t="s">
        <v>99</v>
      </c>
      <c r="AB173" s="23">
        <f>($S173*'Conversion Factors'!$B$2)/($Z173*'Conversion Factors'!$B$3)</f>
        <v>0.53154139737296657</v>
      </c>
      <c r="AC173" s="23">
        <f>($S173*'Conversion Factors'!$B$2)/($V173*'Conversion Factors'!$B$3)</f>
        <v>0.29246248438818917</v>
      </c>
      <c r="AD173" s="23">
        <f>($S173*'Conversion Factors'!$B$2)/($X173*'Conversion Factors'!$B$3)</f>
        <v>0.14140540283758427</v>
      </c>
      <c r="AE173" s="23">
        <f>($T173*'Conversion Factors'!$B$2)/($Z173*'Conversion Factors'!$B$3)</f>
        <v>8.8590232895494427</v>
      </c>
      <c r="AF173" s="23">
        <f>($T173*'Conversion Factors'!$B$2)/($V173*'Conversion Factors'!$B$3)</f>
        <v>4.8743747398031534</v>
      </c>
      <c r="AG173" s="23">
        <f>($T173*'Conversion Factors'!$B$2)/($X173*'Conversion Factors'!$B$3)</f>
        <v>2.3567567139597374</v>
      </c>
      <c r="AH173" s="11" t="str">
        <f t="shared" si="8"/>
        <v>NO</v>
      </c>
    </row>
    <row r="174" spans="1:34" x14ac:dyDescent="0.25">
      <c r="A174" s="11">
        <v>2020</v>
      </c>
      <c r="B174" s="11" t="s">
        <v>1437</v>
      </c>
      <c r="C174" s="11" t="s">
        <v>235</v>
      </c>
      <c r="D174" s="11" t="s">
        <v>226</v>
      </c>
      <c r="E174" s="11" t="s">
        <v>217</v>
      </c>
      <c r="F174" s="11">
        <v>29.726493000000001</v>
      </c>
      <c r="G174" s="11">
        <v>-95.089771999999996</v>
      </c>
      <c r="H174" s="12">
        <v>110045651344</v>
      </c>
      <c r="I174" s="11">
        <v>2821</v>
      </c>
      <c r="J174" s="11" t="s">
        <v>86</v>
      </c>
      <c r="K174" s="11">
        <v>323120</v>
      </c>
      <c r="L174" s="11" t="s">
        <v>87</v>
      </c>
      <c r="M174" s="11" t="s">
        <v>88</v>
      </c>
      <c r="N174" s="11" t="s">
        <v>89</v>
      </c>
      <c r="O174" s="11" t="s">
        <v>723</v>
      </c>
      <c r="P174" s="11" t="s">
        <v>1438</v>
      </c>
      <c r="Q174" s="11">
        <v>350</v>
      </c>
      <c r="R174" s="11">
        <v>0.16571</v>
      </c>
      <c r="S174" s="11">
        <f t="shared" si="6"/>
        <v>4.7345714285714283E-4</v>
      </c>
      <c r="T174" s="11">
        <f t="shared" si="7"/>
        <v>7.8909523809523804E-3</v>
      </c>
      <c r="U174" s="11" t="s">
        <v>1439</v>
      </c>
      <c r="V174" s="11">
        <v>6.4310293400000003</v>
      </c>
      <c r="W174" s="11" t="s">
        <v>109</v>
      </c>
      <c r="X174" s="11">
        <v>6.4310293400000003</v>
      </c>
      <c r="Y174" s="11" t="s">
        <v>109</v>
      </c>
      <c r="Z174" s="11">
        <v>6.4310293400000003</v>
      </c>
      <c r="AA174" s="11" t="s">
        <v>109</v>
      </c>
      <c r="AB174" s="23">
        <f>($S174*'Conversion Factors'!$B$2)/($Z174*'Conversion Factors'!$B$3)</f>
        <v>7.3620740604045026E-2</v>
      </c>
      <c r="AC174" s="23">
        <f>($S174*'Conversion Factors'!$B$2)/($V174*'Conversion Factors'!$B$3)</f>
        <v>7.3620740604045026E-2</v>
      </c>
      <c r="AD174" s="23">
        <f>($S174*'Conversion Factors'!$B$2)/($X174*'Conversion Factors'!$B$3)</f>
        <v>7.3620740604045026E-2</v>
      </c>
      <c r="AE174" s="23">
        <f>($T174*'Conversion Factors'!$B$2)/($Z174*'Conversion Factors'!$B$3)</f>
        <v>1.2270123434007503</v>
      </c>
      <c r="AF174" s="23">
        <f>($T174*'Conversion Factors'!$B$2)/($V174*'Conversion Factors'!$B$3)</f>
        <v>1.2270123434007503</v>
      </c>
      <c r="AG174" s="23">
        <f>($T174*'Conversion Factors'!$B$2)/($X174*'Conversion Factors'!$B$3)</f>
        <v>1.2270123434007503</v>
      </c>
      <c r="AH174" s="11" t="str">
        <f t="shared" si="8"/>
        <v>NO</v>
      </c>
    </row>
    <row r="175" spans="1:34" x14ac:dyDescent="0.25">
      <c r="A175" s="11">
        <v>2021</v>
      </c>
      <c r="B175" s="11" t="s">
        <v>1441</v>
      </c>
      <c r="C175" s="11" t="s">
        <v>862</v>
      </c>
      <c r="D175" s="11" t="s">
        <v>862</v>
      </c>
      <c r="E175" s="11" t="s">
        <v>864</v>
      </c>
      <c r="F175" s="11">
        <v>21.352499999999999</v>
      </c>
      <c r="G175" s="11">
        <v>-157.95813899999999</v>
      </c>
      <c r="H175" s="12">
        <v>110046184516</v>
      </c>
      <c r="I175" s="11">
        <v>3731</v>
      </c>
      <c r="J175" s="11" t="s">
        <v>273</v>
      </c>
      <c r="K175" s="11">
        <v>339940</v>
      </c>
      <c r="L175" s="11" t="s">
        <v>274</v>
      </c>
      <c r="M175" s="11" t="s">
        <v>275</v>
      </c>
      <c r="N175" s="11" t="s">
        <v>276</v>
      </c>
      <c r="O175" s="11" t="s">
        <v>723</v>
      </c>
      <c r="P175" s="11" t="s">
        <v>1442</v>
      </c>
      <c r="Q175" s="11">
        <v>250</v>
      </c>
      <c r="R175" s="11">
        <v>1.0430513749999999</v>
      </c>
      <c r="S175" s="11">
        <f t="shared" si="6"/>
        <v>4.1722054999999997E-3</v>
      </c>
      <c r="T175" s="11">
        <f t="shared" si="7"/>
        <v>4.9669113095238089E-2</v>
      </c>
      <c r="U175" s="11" t="s">
        <v>1443</v>
      </c>
      <c r="V175" s="11">
        <v>0.59581595354523231</v>
      </c>
      <c r="W175" s="11" t="s">
        <v>344</v>
      </c>
      <c r="X175" s="11">
        <v>0.59581595354523231</v>
      </c>
      <c r="Y175" s="11" t="s">
        <v>344</v>
      </c>
      <c r="Z175" s="11">
        <v>0.59581595354523231</v>
      </c>
      <c r="AA175" s="11" t="s">
        <v>344</v>
      </c>
      <c r="AB175" s="23">
        <f>($S175*'Conversion Factors'!$B$2)/($Z175*'Conversion Factors'!$B$3)</f>
        <v>7.0025071923208584</v>
      </c>
      <c r="AC175" s="23">
        <f>($S175*'Conversion Factors'!$B$2)/($V175*'Conversion Factors'!$B$3)</f>
        <v>7.0025071923208584</v>
      </c>
      <c r="AD175" s="23">
        <f>($S175*'Conversion Factors'!$B$2)/($X175*'Conversion Factors'!$B$3)</f>
        <v>7.0025071923208584</v>
      </c>
      <c r="AE175" s="23">
        <f>($T175*'Conversion Factors'!$B$2)/($Z175*'Conversion Factors'!$B$3)</f>
        <v>83.363180860962601</v>
      </c>
      <c r="AF175" s="23">
        <f>($T175*'Conversion Factors'!$B$2)/($V175*'Conversion Factors'!$B$3)</f>
        <v>83.363180860962601</v>
      </c>
      <c r="AG175" s="23">
        <f>($T175*'Conversion Factors'!$B$2)/($X175*'Conversion Factors'!$B$3)</f>
        <v>83.363180860962601</v>
      </c>
      <c r="AH175" s="11" t="str">
        <f t="shared" si="8"/>
        <v>NO</v>
      </c>
    </row>
    <row r="176" spans="1:34" x14ac:dyDescent="0.25">
      <c r="A176" s="11">
        <v>2023</v>
      </c>
      <c r="B176" s="11" t="s">
        <v>1444</v>
      </c>
      <c r="C176" s="11" t="s">
        <v>518</v>
      </c>
      <c r="D176" s="11" t="s">
        <v>519</v>
      </c>
      <c r="E176" s="11" t="s">
        <v>256</v>
      </c>
      <c r="F176" s="11">
        <v>39.915689999999998</v>
      </c>
      <c r="G176" s="11">
        <v>-122.10365</v>
      </c>
      <c r="H176" s="12">
        <v>110054272210</v>
      </c>
      <c r="I176" s="11">
        <v>2033</v>
      </c>
      <c r="J176" s="11" t="s">
        <v>1401</v>
      </c>
      <c r="K176" s="11">
        <v>238990</v>
      </c>
      <c r="L176" s="11" t="s">
        <v>1402</v>
      </c>
      <c r="M176" s="11" t="s">
        <v>1403</v>
      </c>
      <c r="N176" s="11" t="s">
        <v>1404</v>
      </c>
      <c r="O176" s="11" t="s">
        <v>1712</v>
      </c>
      <c r="P176" s="11" t="s">
        <v>625</v>
      </c>
      <c r="Q176" s="11">
        <v>250</v>
      </c>
      <c r="R176" s="11">
        <v>0.16759979999999999</v>
      </c>
      <c r="S176" s="11">
        <f t="shared" si="6"/>
        <v>6.7039919999999998E-4</v>
      </c>
      <c r="T176" s="11">
        <f t="shared" si="7"/>
        <v>7.9809428571428562E-3</v>
      </c>
      <c r="U176" s="11" t="s">
        <v>1445</v>
      </c>
      <c r="V176" s="11">
        <v>17526.823960000002</v>
      </c>
      <c r="W176" s="11" t="s">
        <v>97</v>
      </c>
      <c r="X176" s="11">
        <v>32649.513900000002</v>
      </c>
      <c r="Y176" s="11" t="s">
        <v>98</v>
      </c>
      <c r="Z176" s="11">
        <v>13172.69353</v>
      </c>
      <c r="AA176" s="11" t="s">
        <v>99</v>
      </c>
      <c r="AB176" s="23">
        <f>($S176*'Conversion Factors'!$B$2)/($Z176*'Conversion Factors'!$B$3)</f>
        <v>5.0893099309811387E-5</v>
      </c>
      <c r="AC176" s="23">
        <f>($S176*'Conversion Factors'!$B$2)/($V176*'Conversion Factors'!$B$3)</f>
        <v>3.8249896360572558E-5</v>
      </c>
      <c r="AD176" s="23">
        <f>($S176*'Conversion Factors'!$B$2)/($X176*'Conversion Factors'!$B$3)</f>
        <v>2.053320616206785E-5</v>
      </c>
      <c r="AE176" s="23">
        <f>($T176*'Conversion Factors'!$B$2)/($Z176*'Conversion Factors'!$B$3)</f>
        <v>6.05870229878707E-4</v>
      </c>
      <c r="AF176" s="23">
        <f>($T176*'Conversion Factors'!$B$2)/($V176*'Conversion Factors'!$B$3)</f>
        <v>4.5535590905443525E-4</v>
      </c>
      <c r="AG176" s="23">
        <f>($T176*'Conversion Factors'!$B$2)/($X176*'Conversion Factors'!$B$3)</f>
        <v>2.4444293050080774E-4</v>
      </c>
      <c r="AH176" s="11" t="str">
        <f t="shared" si="8"/>
        <v>NO</v>
      </c>
    </row>
    <row r="177" spans="1:35" x14ac:dyDescent="0.25">
      <c r="A177" s="11">
        <v>2019</v>
      </c>
      <c r="B177" s="11" t="s">
        <v>1446</v>
      </c>
      <c r="C177" s="11" t="s">
        <v>1447</v>
      </c>
      <c r="D177" s="11" t="s">
        <v>880</v>
      </c>
      <c r="E177" s="11" t="s">
        <v>190</v>
      </c>
      <c r="F177" s="11">
        <v>39.423425000000002</v>
      </c>
      <c r="G177" s="11">
        <v>-91.025666000000001</v>
      </c>
      <c r="H177" s="12">
        <v>110054612558</v>
      </c>
      <c r="I177" s="11">
        <v>2869</v>
      </c>
      <c r="J177" s="11" t="s">
        <v>68</v>
      </c>
      <c r="K177" s="11">
        <v>325180</v>
      </c>
      <c r="L177" s="11" t="s">
        <v>69</v>
      </c>
      <c r="M177" s="11" t="s">
        <v>70</v>
      </c>
      <c r="N177" s="11" t="s">
        <v>71</v>
      </c>
      <c r="O177" s="11" t="s">
        <v>72</v>
      </c>
      <c r="P177" s="11" t="s">
        <v>73</v>
      </c>
      <c r="Q177" s="11">
        <v>365</v>
      </c>
      <c r="R177" s="11">
        <v>5.7203999999999998E-2</v>
      </c>
      <c r="S177" s="11">
        <f t="shared" si="6"/>
        <v>1.5672328767123286E-4</v>
      </c>
      <c r="T177" s="11">
        <f t="shared" si="7"/>
        <v>2.7239999999999999E-3</v>
      </c>
      <c r="U177" s="11" t="s">
        <v>1448</v>
      </c>
      <c r="V177" s="11">
        <v>29.132029339999999</v>
      </c>
      <c r="W177" s="11" t="s">
        <v>97</v>
      </c>
      <c r="X177" s="11">
        <v>50.328902829999997</v>
      </c>
      <c r="Y177" s="11" t="s">
        <v>98</v>
      </c>
      <c r="Z177" s="11">
        <v>17.478718919999999</v>
      </c>
      <c r="AA177" s="11" t="s">
        <v>99</v>
      </c>
      <c r="AB177" s="23">
        <f>($S177*'Conversion Factors'!$B$2)/($Z177*'Conversion Factors'!$B$3)</f>
        <v>8.9665202803794995E-3</v>
      </c>
      <c r="AC177" s="23">
        <f>($S177*'Conversion Factors'!$B$2)/($V177*'Conversion Factors'!$B$3)</f>
        <v>5.3797586787420436E-3</v>
      </c>
      <c r="AD177" s="23">
        <f>($S177*'Conversion Factors'!$B$2)/($X177*'Conversion Factors'!$B$3)</f>
        <v>3.1139818048609119E-3</v>
      </c>
      <c r="AE177" s="23">
        <f>($T177*'Conversion Factors'!$B$2)/($Z177*'Conversion Factors'!$B$3)</f>
        <v>0.15584666201611991</v>
      </c>
      <c r="AF177" s="23">
        <f>($T177*'Conversion Factors'!$B$2)/($V177*'Conversion Factors'!$B$3)</f>
        <v>9.350532941623077E-2</v>
      </c>
      <c r="AG177" s="23">
        <f>($T177*'Conversion Factors'!$B$2)/($X177*'Conversion Factors'!$B$3)</f>
        <v>5.4123969465439667E-2</v>
      </c>
      <c r="AH177" s="11" t="str">
        <f t="shared" si="8"/>
        <v>NO</v>
      </c>
    </row>
    <row r="178" spans="1:35" x14ac:dyDescent="0.25">
      <c r="A178" s="11">
        <v>2020</v>
      </c>
      <c r="B178" s="11" t="s">
        <v>1452</v>
      </c>
      <c r="C178" s="11" t="s">
        <v>1453</v>
      </c>
      <c r="D178" s="11" t="s">
        <v>1454</v>
      </c>
      <c r="E178" s="11" t="s">
        <v>137</v>
      </c>
      <c r="F178" s="11">
        <v>39.00703</v>
      </c>
      <c r="G178" s="11">
        <v>-84.841210000000004</v>
      </c>
      <c r="H178" s="12">
        <v>110055043705</v>
      </c>
      <c r="I178" s="11">
        <v>4952</v>
      </c>
      <c r="J178" s="11" t="s">
        <v>308</v>
      </c>
      <c r="K178" s="11">
        <v>339999</v>
      </c>
      <c r="L178" s="11" t="s">
        <v>309</v>
      </c>
      <c r="M178" s="11" t="s">
        <v>275</v>
      </c>
      <c r="N178" s="11" t="s">
        <v>276</v>
      </c>
      <c r="O178" s="11" t="s">
        <v>114</v>
      </c>
      <c r="P178" s="11" t="s">
        <v>310</v>
      </c>
      <c r="Q178" s="11">
        <v>365</v>
      </c>
      <c r="R178" s="11">
        <v>5.7747750000000002E-3</v>
      </c>
      <c r="S178" s="11">
        <f t="shared" si="6"/>
        <v>1.5821301369863015E-5</v>
      </c>
      <c r="T178" s="11">
        <f t="shared" si="7"/>
        <v>2.7498928571428573E-4</v>
      </c>
      <c r="U178" s="11" t="s">
        <v>1455</v>
      </c>
      <c r="V178" s="11">
        <v>99460.616139999998</v>
      </c>
      <c r="W178" s="11" t="s">
        <v>97</v>
      </c>
      <c r="X178" s="11">
        <v>222013.9075</v>
      </c>
      <c r="Y178" s="11" t="s">
        <v>98</v>
      </c>
      <c r="Z178" s="11">
        <v>79462.362930000003</v>
      </c>
      <c r="AA178" s="11" t="s">
        <v>99</v>
      </c>
      <c r="AB178" s="23">
        <f>($S178*'Conversion Factors'!$B$2)/($Z178*'Conversion Factors'!$B$3)</f>
        <v>1.9910434055176938E-7</v>
      </c>
      <c r="AC178" s="23">
        <f>($S178*'Conversion Factors'!$B$2)/($V178*'Conversion Factors'!$B$3)</f>
        <v>1.5907101709075552E-7</v>
      </c>
      <c r="AD178" s="23">
        <f>($S178*'Conversion Factors'!$B$2)/($X178*'Conversion Factors'!$B$3)</f>
        <v>7.1262658938891087E-8</v>
      </c>
      <c r="AE178" s="23">
        <f>($T178*'Conversion Factors'!$B$2)/($Z178*'Conversion Factors'!$B$3)</f>
        <v>3.4606230619712296E-6</v>
      </c>
      <c r="AF178" s="23">
        <f>($T178*'Conversion Factors'!$B$2)/($V178*'Conversion Factors'!$B$3)</f>
        <v>2.7648057732440843E-6</v>
      </c>
      <c r="AG178" s="23">
        <f>($T178*'Conversion Factors'!$B$2)/($X178*'Conversion Factors'!$B$3)</f>
        <v>1.2386128815569167E-6</v>
      </c>
      <c r="AH178" s="11" t="str">
        <f t="shared" si="8"/>
        <v>NO</v>
      </c>
    </row>
    <row r="179" spans="1:35" x14ac:dyDescent="0.25">
      <c r="A179" s="11">
        <v>2019</v>
      </c>
      <c r="B179" s="11" t="s">
        <v>1458</v>
      </c>
      <c r="C179" s="11" t="s">
        <v>1459</v>
      </c>
      <c r="D179" s="11" t="s">
        <v>1459</v>
      </c>
      <c r="E179" s="11" t="s">
        <v>256</v>
      </c>
      <c r="F179" s="11">
        <v>39.191054000000001</v>
      </c>
      <c r="G179" s="11">
        <v>-122.023129</v>
      </c>
      <c r="H179" s="12">
        <v>110055984957</v>
      </c>
      <c r="I179" s="11">
        <v>4952</v>
      </c>
      <c r="J179" s="11" t="s">
        <v>308</v>
      </c>
      <c r="K179" s="11">
        <v>339999</v>
      </c>
      <c r="L179" s="11" t="s">
        <v>309</v>
      </c>
      <c r="M179" s="11" t="s">
        <v>275</v>
      </c>
      <c r="N179" s="11" t="s">
        <v>276</v>
      </c>
      <c r="O179" s="11" t="s">
        <v>114</v>
      </c>
      <c r="P179" s="11" t="s">
        <v>310</v>
      </c>
      <c r="Q179" s="11">
        <v>365</v>
      </c>
      <c r="R179" s="11">
        <v>6.3041849999999997E-2</v>
      </c>
      <c r="S179" s="11">
        <f t="shared" si="6"/>
        <v>1.7271739726027396E-4</v>
      </c>
      <c r="T179" s="11">
        <f t="shared" si="7"/>
        <v>3.0019928571428569E-3</v>
      </c>
      <c r="U179" s="11" t="s">
        <v>1460</v>
      </c>
      <c r="V179" s="11">
        <v>1.2735960073349635</v>
      </c>
      <c r="W179" s="11" t="s">
        <v>344</v>
      </c>
      <c r="X179" s="11">
        <v>1.2735960073349635</v>
      </c>
      <c r="Y179" s="11" t="s">
        <v>344</v>
      </c>
      <c r="Z179" s="11">
        <v>1.2735960073349635</v>
      </c>
      <c r="AA179" s="11" t="s">
        <v>344</v>
      </c>
      <c r="AB179" s="23">
        <f>($S179*'Conversion Factors'!$B$2)/($Z179*'Conversion Factors'!$B$3)</f>
        <v>0.13561395942320054</v>
      </c>
      <c r="AC179" s="23">
        <f>($S179*'Conversion Factors'!$B$2)/($V179*'Conversion Factors'!$B$3)</f>
        <v>0.13561395942320054</v>
      </c>
      <c r="AD179" s="23">
        <f>($S179*'Conversion Factors'!$B$2)/($X179*'Conversion Factors'!$B$3)</f>
        <v>0.13561395942320054</v>
      </c>
      <c r="AE179" s="23">
        <f>($T179*'Conversion Factors'!$B$2)/($Z179*'Conversion Factors'!$B$3)</f>
        <v>2.3570997709270571</v>
      </c>
      <c r="AF179" s="23">
        <f>($T179*'Conversion Factors'!$B$2)/($V179*'Conversion Factors'!$B$3)</f>
        <v>2.3570997709270571</v>
      </c>
      <c r="AG179" s="23">
        <f>($T179*'Conversion Factors'!$B$2)/($X179*'Conversion Factors'!$B$3)</f>
        <v>2.3570997709270571</v>
      </c>
      <c r="AH179" s="11" t="str">
        <f t="shared" si="8"/>
        <v>NO</v>
      </c>
    </row>
    <row r="180" spans="1:35" x14ac:dyDescent="0.25">
      <c r="A180" s="11">
        <v>2019</v>
      </c>
      <c r="B180" s="11" t="s">
        <v>1463</v>
      </c>
      <c r="C180" s="11" t="s">
        <v>1464</v>
      </c>
      <c r="D180" s="11" t="s">
        <v>1465</v>
      </c>
      <c r="E180" s="11" t="s">
        <v>256</v>
      </c>
      <c r="F180" s="11">
        <v>37.591898999999998</v>
      </c>
      <c r="G180" s="11">
        <v>-122.358101</v>
      </c>
      <c r="H180" s="12">
        <v>110055988016</v>
      </c>
      <c r="I180" s="11">
        <v>4952</v>
      </c>
      <c r="J180" s="11" t="s">
        <v>308</v>
      </c>
      <c r="K180" s="11">
        <v>339999</v>
      </c>
      <c r="L180" s="11" t="s">
        <v>309</v>
      </c>
      <c r="M180" s="11" t="s">
        <v>275</v>
      </c>
      <c r="N180" s="11" t="s">
        <v>276</v>
      </c>
      <c r="O180" s="11" t="s">
        <v>114</v>
      </c>
      <c r="P180" s="11" t="s">
        <v>625</v>
      </c>
      <c r="Q180" s="11">
        <v>365</v>
      </c>
      <c r="R180" s="11">
        <v>1.0326899380000001</v>
      </c>
      <c r="S180" s="11">
        <f t="shared" si="6"/>
        <v>2.8292875013698634E-3</v>
      </c>
      <c r="T180" s="11">
        <f t="shared" si="7"/>
        <v>4.9175711333333337E-2</v>
      </c>
      <c r="U180" s="11" t="s">
        <v>1466</v>
      </c>
      <c r="V180" s="11">
        <v>11.485692303178485</v>
      </c>
      <c r="W180" s="11" t="s">
        <v>81</v>
      </c>
      <c r="X180" s="11">
        <v>11.485692303178485</v>
      </c>
      <c r="Y180" s="11" t="s">
        <v>81</v>
      </c>
      <c r="Z180" s="11">
        <v>11.485692303178485</v>
      </c>
      <c r="AA180" s="11" t="s">
        <v>81</v>
      </c>
      <c r="AB180" s="23">
        <f>($S180*'Conversion Factors'!$B$2)/($Z180*'Conversion Factors'!$B$3)</f>
        <v>0.24633147281743759</v>
      </c>
      <c r="AC180" s="23">
        <f>($S180*'Conversion Factors'!$B$2)/($V180*'Conversion Factors'!$B$3)</f>
        <v>0.24633147281743759</v>
      </c>
      <c r="AD180" s="23">
        <f>($S180*'Conversion Factors'!$B$2)/($X180*'Conversion Factors'!$B$3)</f>
        <v>0.24633147281743759</v>
      </c>
      <c r="AE180" s="23">
        <f>($T180*'Conversion Factors'!$B$2)/($Z180*'Conversion Factors'!$B$3)</f>
        <v>4.2814755989697488</v>
      </c>
      <c r="AF180" s="23">
        <f>($T180*'Conversion Factors'!$B$2)/($V180*'Conversion Factors'!$B$3)</f>
        <v>4.2814755989697488</v>
      </c>
      <c r="AG180" s="23">
        <f>($T180*'Conversion Factors'!$B$2)/($X180*'Conversion Factors'!$B$3)</f>
        <v>4.2814755989697488</v>
      </c>
      <c r="AH180" s="11" t="str">
        <f t="shared" si="8"/>
        <v>NO</v>
      </c>
    </row>
    <row r="181" spans="1:35" x14ac:dyDescent="0.25">
      <c r="A181" s="11">
        <v>2023</v>
      </c>
      <c r="B181" s="11" t="s">
        <v>1469</v>
      </c>
      <c r="C181" s="11" t="s">
        <v>1470</v>
      </c>
      <c r="D181" s="11" t="s">
        <v>1471</v>
      </c>
      <c r="E181" s="11" t="s">
        <v>256</v>
      </c>
      <c r="F181" s="11">
        <v>33.926245999999999</v>
      </c>
      <c r="G181" s="11">
        <v>-116.992552</v>
      </c>
      <c r="H181" s="12">
        <v>110055992993</v>
      </c>
      <c r="I181" s="11">
        <v>4952</v>
      </c>
      <c r="J181" s="11" t="s">
        <v>308</v>
      </c>
      <c r="K181" s="11">
        <v>339999</v>
      </c>
      <c r="L181" s="11" t="s">
        <v>309</v>
      </c>
      <c r="M181" s="11" t="s">
        <v>275</v>
      </c>
      <c r="N181" s="11" t="s">
        <v>276</v>
      </c>
      <c r="O181" s="11" t="s">
        <v>114</v>
      </c>
      <c r="P181" s="11" t="s">
        <v>310</v>
      </c>
      <c r="Q181" s="11">
        <v>365</v>
      </c>
      <c r="R181" s="11">
        <v>1.178440825</v>
      </c>
      <c r="S181" s="11">
        <f t="shared" si="6"/>
        <v>3.2286050000000003E-3</v>
      </c>
      <c r="T181" s="11">
        <f t="shared" si="7"/>
        <v>5.6116229761904765E-2</v>
      </c>
      <c r="U181" s="11" t="s">
        <v>1472</v>
      </c>
      <c r="V181" s="11">
        <v>12.794280669999999</v>
      </c>
      <c r="W181" s="11" t="s">
        <v>109</v>
      </c>
      <c r="X181" s="11">
        <v>12.794280669999999</v>
      </c>
      <c r="Y181" s="11" t="s">
        <v>109</v>
      </c>
      <c r="Z181" s="11">
        <v>12.794280669999999</v>
      </c>
      <c r="AA181" s="11" t="s">
        <v>109</v>
      </c>
      <c r="AB181" s="23">
        <f>($S181*'Conversion Factors'!$B$2)/($Z181*'Conversion Factors'!$B$3)</f>
        <v>0.25234752021428031</v>
      </c>
      <c r="AC181" s="23">
        <f>($S181*'Conversion Factors'!$B$2)/($V181*'Conversion Factors'!$B$3)</f>
        <v>0.25234752021428031</v>
      </c>
      <c r="AD181" s="23">
        <f>($S181*'Conversion Factors'!$B$2)/($X181*'Conversion Factors'!$B$3)</f>
        <v>0.25234752021428031</v>
      </c>
      <c r="AE181" s="23">
        <f>($T181*'Conversion Factors'!$B$2)/($Z181*'Conversion Factors'!$B$3)</f>
        <v>4.3860402322958238</v>
      </c>
      <c r="AF181" s="23">
        <f>($T181*'Conversion Factors'!$B$2)/($V181*'Conversion Factors'!$B$3)</f>
        <v>4.3860402322958238</v>
      </c>
      <c r="AG181" s="23">
        <f>($T181*'Conversion Factors'!$B$2)/($X181*'Conversion Factors'!$B$3)</f>
        <v>4.3860402322958238</v>
      </c>
      <c r="AH181" s="11" t="str">
        <f t="shared" si="8"/>
        <v>NO</v>
      </c>
    </row>
    <row r="182" spans="1:35" x14ac:dyDescent="0.25">
      <c r="A182" s="11">
        <v>2023</v>
      </c>
      <c r="B182" s="11" t="s">
        <v>1476</v>
      </c>
      <c r="C182" s="11" t="s">
        <v>1477</v>
      </c>
      <c r="D182" s="11" t="s">
        <v>1477</v>
      </c>
      <c r="E182" s="11" t="s">
        <v>1054</v>
      </c>
      <c r="F182" s="11">
        <v>39.754530000000003</v>
      </c>
      <c r="G182" s="11">
        <v>-105.00681</v>
      </c>
      <c r="H182" s="12">
        <v>110056125376</v>
      </c>
      <c r="I182" s="11">
        <v>1799</v>
      </c>
      <c r="J182" s="11" t="s">
        <v>1401</v>
      </c>
      <c r="K182" s="11">
        <v>238990</v>
      </c>
      <c r="L182" s="11" t="s">
        <v>1402</v>
      </c>
      <c r="M182" s="11" t="s">
        <v>1403</v>
      </c>
      <c r="N182" s="11" t="s">
        <v>1404</v>
      </c>
      <c r="O182" s="11" t="s">
        <v>723</v>
      </c>
      <c r="P182" s="11" t="s">
        <v>939</v>
      </c>
      <c r="Q182" s="11">
        <v>250</v>
      </c>
      <c r="R182" s="11">
        <v>6.2756060000000004E-3</v>
      </c>
      <c r="S182" s="11">
        <f t="shared" si="6"/>
        <v>2.5102424000000001E-5</v>
      </c>
      <c r="T182" s="11">
        <f t="shared" si="7"/>
        <v>2.9883838095238097E-4</v>
      </c>
      <c r="U182" s="11" t="s">
        <v>1478</v>
      </c>
      <c r="V182" s="11">
        <v>5.5085574570000002</v>
      </c>
      <c r="W182" s="11" t="s">
        <v>97</v>
      </c>
      <c r="X182" s="11">
        <v>14.628504039999999</v>
      </c>
      <c r="Y182" s="11" t="s">
        <v>98</v>
      </c>
      <c r="Z182" s="11">
        <v>3.1168465900000002</v>
      </c>
      <c r="AA182" s="11" t="s">
        <v>99</v>
      </c>
      <c r="AB182" s="23">
        <f>($S182*'Conversion Factors'!$B$2)/($Z182*'Conversion Factors'!$B$3)</f>
        <v>8.0537887493525948E-3</v>
      </c>
      <c r="AC182" s="23">
        <f>($S182*'Conversion Factors'!$B$2)/($V182*'Conversion Factors'!$B$3)</f>
        <v>4.5569868692394398E-3</v>
      </c>
      <c r="AD182" s="23">
        <f>($S182*'Conversion Factors'!$B$2)/($X182*'Conversion Factors'!$B$3)</f>
        <v>1.7159939205923071E-3</v>
      </c>
      <c r="AE182" s="23">
        <f>($T182*'Conversion Factors'!$B$2)/($Z182*'Conversion Factors'!$B$3)</f>
        <v>9.5878437492292787E-2</v>
      </c>
      <c r="AF182" s="23">
        <f>($T182*'Conversion Factors'!$B$2)/($V182*'Conversion Factors'!$B$3)</f>
        <v>5.4249843681421897E-2</v>
      </c>
      <c r="AG182" s="23">
        <f>($T182*'Conversion Factors'!$B$2)/($X182*'Conversion Factors'!$B$3)</f>
        <v>2.042849905467032E-2</v>
      </c>
      <c r="AH182" s="11" t="str">
        <f t="shared" si="8"/>
        <v>NO</v>
      </c>
    </row>
    <row r="183" spans="1:35" x14ac:dyDescent="0.25">
      <c r="A183" s="11">
        <v>2022</v>
      </c>
      <c r="B183" s="11" t="s">
        <v>1483</v>
      </c>
      <c r="C183" s="11" t="s">
        <v>1484</v>
      </c>
      <c r="D183" s="11" t="s">
        <v>1485</v>
      </c>
      <c r="E183" s="11" t="s">
        <v>217</v>
      </c>
      <c r="F183" s="11">
        <v>29.857654</v>
      </c>
      <c r="G183" s="11">
        <v>-94.910674</v>
      </c>
      <c r="H183" s="12">
        <v>110056961480</v>
      </c>
      <c r="I183" s="11">
        <v>2869</v>
      </c>
      <c r="J183" s="11" t="s">
        <v>68</v>
      </c>
      <c r="K183" s="11">
        <v>325180</v>
      </c>
      <c r="L183" s="11" t="s">
        <v>69</v>
      </c>
      <c r="M183" s="11" t="s">
        <v>70</v>
      </c>
      <c r="N183" s="11" t="s">
        <v>71</v>
      </c>
      <c r="O183" s="11" t="s">
        <v>72</v>
      </c>
      <c r="P183" s="11" t="s">
        <v>73</v>
      </c>
      <c r="Q183" s="11">
        <v>350</v>
      </c>
      <c r="R183" s="11">
        <v>0.16571</v>
      </c>
      <c r="S183" s="11">
        <f t="shared" si="6"/>
        <v>4.7345714285714283E-4</v>
      </c>
      <c r="T183" s="11">
        <f t="shared" si="7"/>
        <v>7.8909523809523804E-3</v>
      </c>
      <c r="U183" s="11" t="s">
        <v>1486</v>
      </c>
      <c r="V183" s="11">
        <v>1.399694621026895</v>
      </c>
      <c r="W183" s="11" t="s">
        <v>344</v>
      </c>
      <c r="X183" s="11">
        <v>1.399694621026895</v>
      </c>
      <c r="Y183" s="11" t="s">
        <v>344</v>
      </c>
      <c r="Z183" s="11">
        <v>1.399694621026895</v>
      </c>
      <c r="AA183" s="11" t="s">
        <v>344</v>
      </c>
      <c r="AB183" s="23">
        <f>($S183*'Conversion Factors'!$B$2)/($Z183*'Conversion Factors'!$B$3)</f>
        <v>0.33825745683711206</v>
      </c>
      <c r="AC183" s="23">
        <f>($S183*'Conversion Factors'!$B$2)/($V183*'Conversion Factors'!$B$3)</f>
        <v>0.33825745683711206</v>
      </c>
      <c r="AD183" s="23">
        <f>($S183*'Conversion Factors'!$B$2)/($X183*'Conversion Factors'!$B$3)</f>
        <v>0.33825745683711206</v>
      </c>
      <c r="AE183" s="23">
        <f>($T183*'Conversion Factors'!$B$2)/($Z183*'Conversion Factors'!$B$3)</f>
        <v>5.6376242806185344</v>
      </c>
      <c r="AF183" s="23">
        <f>($T183*'Conversion Factors'!$B$2)/($V183*'Conversion Factors'!$B$3)</f>
        <v>5.6376242806185344</v>
      </c>
      <c r="AG183" s="23">
        <f>($T183*'Conversion Factors'!$B$2)/($X183*'Conversion Factors'!$B$3)</f>
        <v>5.6376242806185344</v>
      </c>
      <c r="AH183" s="11" t="str">
        <f t="shared" si="8"/>
        <v>NO</v>
      </c>
    </row>
    <row r="184" spans="1:35" x14ac:dyDescent="0.25">
      <c r="A184" s="11">
        <v>2019</v>
      </c>
      <c r="B184" s="11" t="s">
        <v>1489</v>
      </c>
      <c r="C184" s="11" t="s">
        <v>460</v>
      </c>
      <c r="D184" s="11" t="s">
        <v>461</v>
      </c>
      <c r="E184" s="11" t="s">
        <v>411</v>
      </c>
      <c r="F184" s="11">
        <v>30.250833</v>
      </c>
      <c r="G184" s="11">
        <v>-91.092277999999993</v>
      </c>
      <c r="H184" s="12">
        <v>110056972432</v>
      </c>
      <c r="I184" s="11">
        <v>2869</v>
      </c>
      <c r="J184" s="11" t="s">
        <v>68</v>
      </c>
      <c r="K184" s="11">
        <v>325180</v>
      </c>
      <c r="L184" s="11" t="s">
        <v>69</v>
      </c>
      <c r="M184" s="11" t="s">
        <v>70</v>
      </c>
      <c r="N184" s="11" t="s">
        <v>71</v>
      </c>
      <c r="O184" s="11" t="s">
        <v>72</v>
      </c>
      <c r="P184" s="11" t="s">
        <v>73</v>
      </c>
      <c r="Q184" s="11">
        <v>350</v>
      </c>
      <c r="R184" s="11">
        <v>0.414275</v>
      </c>
      <c r="S184" s="11">
        <f t="shared" si="6"/>
        <v>1.1836428571428571E-3</v>
      </c>
      <c r="T184" s="11">
        <f t="shared" si="7"/>
        <v>1.9727380952380951E-2</v>
      </c>
      <c r="U184" s="11" t="s">
        <v>1490</v>
      </c>
      <c r="V184" s="11">
        <v>1.403319956</v>
      </c>
      <c r="W184" s="11" t="s">
        <v>109</v>
      </c>
      <c r="X184" s="11">
        <v>1.403319956</v>
      </c>
      <c r="Y184" s="11" t="s">
        <v>109</v>
      </c>
      <c r="Z184" s="11">
        <v>1.403319956</v>
      </c>
      <c r="AA184" s="11" t="s">
        <v>109</v>
      </c>
      <c r="AB184" s="23">
        <f>($S184*'Conversion Factors'!$B$2)/($Z184*'Conversion Factors'!$B$3)</f>
        <v>0.84345900739321988</v>
      </c>
      <c r="AC184" s="23">
        <f>($S184*'Conversion Factors'!$B$2)/($V184*'Conversion Factors'!$B$3)</f>
        <v>0.84345900739321988</v>
      </c>
      <c r="AD184" s="23">
        <f>($S184*'Conversion Factors'!$B$2)/($X184*'Conversion Factors'!$B$3)</f>
        <v>0.84345900739321988</v>
      </c>
      <c r="AE184" s="23">
        <f>($T184*'Conversion Factors'!$B$2)/($Z184*'Conversion Factors'!$B$3)</f>
        <v>14.057650123220332</v>
      </c>
      <c r="AF184" s="23">
        <f>($T184*'Conversion Factors'!$B$2)/($V184*'Conversion Factors'!$B$3)</f>
        <v>14.057650123220332</v>
      </c>
      <c r="AG184" s="23">
        <f>($T184*'Conversion Factors'!$B$2)/($X184*'Conversion Factors'!$B$3)</f>
        <v>14.057650123220332</v>
      </c>
      <c r="AH184" s="11" t="str">
        <f t="shared" si="8"/>
        <v>NO</v>
      </c>
    </row>
    <row r="185" spans="1:35" x14ac:dyDescent="0.25">
      <c r="A185" s="11">
        <v>2019</v>
      </c>
      <c r="B185" s="11" t="s">
        <v>1492</v>
      </c>
      <c r="C185" s="11" t="s">
        <v>101</v>
      </c>
      <c r="D185" s="11" t="s">
        <v>102</v>
      </c>
      <c r="E185" s="11" t="s">
        <v>103</v>
      </c>
      <c r="F185" s="11">
        <v>40.655278000000003</v>
      </c>
      <c r="G185" s="11">
        <v>-80.356388999999993</v>
      </c>
      <c r="H185" s="12">
        <v>110059344473</v>
      </c>
      <c r="I185" s="11">
        <v>2821</v>
      </c>
      <c r="J185" s="11" t="s">
        <v>86</v>
      </c>
      <c r="K185" s="11">
        <v>323120</v>
      </c>
      <c r="L185" s="11" t="s">
        <v>87</v>
      </c>
      <c r="M185" s="11" t="s">
        <v>88</v>
      </c>
      <c r="N185" s="11" t="s">
        <v>89</v>
      </c>
      <c r="O185" s="11" t="s">
        <v>723</v>
      </c>
      <c r="P185" s="11" t="s">
        <v>1493</v>
      </c>
      <c r="Q185" s="11">
        <v>350</v>
      </c>
      <c r="R185" s="11">
        <v>0.66283999999999998</v>
      </c>
      <c r="S185" s="11">
        <f t="shared" si="6"/>
        <v>1.8938285714285713E-3</v>
      </c>
      <c r="T185" s="11">
        <f t="shared" si="7"/>
        <v>3.1563809523809522E-2</v>
      </c>
      <c r="U185" s="11" t="s">
        <v>1494</v>
      </c>
      <c r="V185" s="11">
        <v>40451.048900000002</v>
      </c>
      <c r="W185" s="11" t="s">
        <v>97</v>
      </c>
      <c r="X185" s="11">
        <v>80817.659339999998</v>
      </c>
      <c r="Y185" s="11" t="s">
        <v>98</v>
      </c>
      <c r="Z185" s="11">
        <v>31310.263719999999</v>
      </c>
      <c r="AA185" s="11" t="s">
        <v>99</v>
      </c>
      <c r="AB185" s="23">
        <f>($S185*'Conversion Factors'!$B$2)/($Z185*'Conversion Factors'!$B$3)</f>
        <v>6.0485870970765854E-5</v>
      </c>
      <c r="AC185" s="23">
        <f>($S185*'Conversion Factors'!$B$2)/($V185*'Conversion Factors'!$B$3)</f>
        <v>4.6817786508091547E-5</v>
      </c>
      <c r="AD185" s="23">
        <f>($S185*'Conversion Factors'!$B$2)/($X185*'Conversion Factors'!$B$3)</f>
        <v>2.3433350914819644E-5</v>
      </c>
      <c r="AE185" s="23">
        <f>($T185*'Conversion Factors'!$B$2)/($Z185*'Conversion Factors'!$B$3)</f>
        <v>1.0080978495127643E-3</v>
      </c>
      <c r="AF185" s="23">
        <f>($T185*'Conversion Factors'!$B$2)/($V185*'Conversion Factors'!$B$3)</f>
        <v>7.8029644180152579E-4</v>
      </c>
      <c r="AG185" s="23">
        <f>($T185*'Conversion Factors'!$B$2)/($X185*'Conversion Factors'!$B$3)</f>
        <v>3.9055584858032737E-4</v>
      </c>
      <c r="AH185" s="11" t="str">
        <f t="shared" si="8"/>
        <v>NO</v>
      </c>
    </row>
    <row r="186" spans="1:35" s="24" customFormat="1" x14ac:dyDescent="0.25">
      <c r="A186" s="24">
        <v>2020</v>
      </c>
      <c r="B186" s="27" t="s">
        <v>1497</v>
      </c>
      <c r="C186" s="24" t="s">
        <v>843</v>
      </c>
      <c r="D186" s="24" t="s">
        <v>347</v>
      </c>
      <c r="E186" s="24" t="s">
        <v>624</v>
      </c>
      <c r="F186" s="24">
        <v>36.131489999999999</v>
      </c>
      <c r="G186" s="24">
        <v>-115.15483</v>
      </c>
      <c r="H186" s="25">
        <v>110059844156</v>
      </c>
      <c r="I186" s="24">
        <v>1799</v>
      </c>
      <c r="J186" s="24" t="s">
        <v>1401</v>
      </c>
      <c r="K186" s="24">
        <v>238990</v>
      </c>
      <c r="L186" s="24" t="s">
        <v>1402</v>
      </c>
      <c r="M186" s="24" t="s">
        <v>1403</v>
      </c>
      <c r="N186" s="24" t="s">
        <v>1404</v>
      </c>
      <c r="O186" s="24" t="s">
        <v>1715</v>
      </c>
      <c r="P186" s="24" t="s">
        <v>1498</v>
      </c>
      <c r="Q186" s="24">
        <v>250</v>
      </c>
      <c r="R186" s="24">
        <v>4.5219040000000002E-2</v>
      </c>
      <c r="S186" s="27">
        <f t="shared" si="6"/>
        <v>1.8087616000000002E-4</v>
      </c>
      <c r="T186" s="24">
        <f t="shared" si="7"/>
        <v>2.153287619047619E-3</v>
      </c>
      <c r="U186" s="27" t="s">
        <v>1499</v>
      </c>
      <c r="V186" s="24" t="s">
        <v>80</v>
      </c>
      <c r="W186" s="24" t="s">
        <v>851</v>
      </c>
      <c r="X186" s="24" t="s">
        <v>80</v>
      </c>
      <c r="Y186" s="24" t="s">
        <v>80</v>
      </c>
      <c r="Z186" s="24" t="s">
        <v>80</v>
      </c>
      <c r="AA186" s="24" t="s">
        <v>851</v>
      </c>
      <c r="AB186" s="28">
        <v>0.5</v>
      </c>
      <c r="AC186" s="28">
        <v>0.5</v>
      </c>
      <c r="AD186" s="28">
        <v>0.5</v>
      </c>
      <c r="AE186" s="26">
        <v>0.5</v>
      </c>
      <c r="AF186" s="26">
        <v>0.5</v>
      </c>
      <c r="AG186" s="26">
        <v>0.5</v>
      </c>
      <c r="AH186" s="24" t="str">
        <f t="shared" si="8"/>
        <v>NO</v>
      </c>
    </row>
    <row r="187" spans="1:35" s="27" customFormat="1" x14ac:dyDescent="0.25">
      <c r="A187" s="27">
        <v>2019</v>
      </c>
      <c r="B187" s="27" t="s">
        <v>1501</v>
      </c>
      <c r="C187" s="27" t="s">
        <v>1502</v>
      </c>
      <c r="D187" s="27" t="s">
        <v>216</v>
      </c>
      <c r="E187" s="27" t="s">
        <v>217</v>
      </c>
      <c r="F187" s="27">
        <v>29.741954</v>
      </c>
      <c r="G187" s="27">
        <v>-95.165228999999997</v>
      </c>
      <c r="H187" s="29">
        <v>110060340162</v>
      </c>
      <c r="I187" s="27">
        <v>2869</v>
      </c>
      <c r="J187" s="27" t="s">
        <v>68</v>
      </c>
      <c r="K187" s="27">
        <v>325180</v>
      </c>
      <c r="L187" s="27" t="s">
        <v>69</v>
      </c>
      <c r="M187" s="27" t="s">
        <v>70</v>
      </c>
      <c r="N187" s="27" t="s">
        <v>71</v>
      </c>
      <c r="O187" s="27" t="s">
        <v>72</v>
      </c>
      <c r="P187" s="27" t="s">
        <v>73</v>
      </c>
      <c r="Q187" s="27">
        <v>350</v>
      </c>
      <c r="R187" s="27">
        <v>0.82891499999999996</v>
      </c>
      <c r="S187" s="27">
        <f t="shared" si="6"/>
        <v>2.3683285714285714E-3</v>
      </c>
      <c r="T187" s="27">
        <f t="shared" si="7"/>
        <v>3.9472142857142858E-2</v>
      </c>
      <c r="U187" s="27" t="s">
        <v>1503</v>
      </c>
      <c r="V187" s="27">
        <v>0.27237300733496334</v>
      </c>
      <c r="W187" s="27" t="s">
        <v>344</v>
      </c>
      <c r="X187" s="27">
        <v>0.27237300733496334</v>
      </c>
      <c r="Y187" s="27" t="s">
        <v>344</v>
      </c>
      <c r="Z187" s="27">
        <v>0.27237300733496334</v>
      </c>
      <c r="AA187" s="27" t="s">
        <v>344</v>
      </c>
      <c r="AB187" s="28">
        <f>($S187*'Conversion Factors'!$B$2)/($Z187*'Conversion Factors'!$B$3)</f>
        <v>8.6951662156302039</v>
      </c>
      <c r="AC187" s="28">
        <f>($S187*'Conversion Factors'!$B$2)/($V187*'Conversion Factors'!$B$3)</f>
        <v>8.6951662156302039</v>
      </c>
      <c r="AD187" s="28">
        <f>($S187*'Conversion Factors'!$B$2)/($X187*'Conversion Factors'!$B$3)</f>
        <v>8.6951662156302039</v>
      </c>
      <c r="AE187" s="28">
        <f>($T187*'Conversion Factors'!$B$2)/($Z187*'Conversion Factors'!$B$3)</f>
        <v>144.9194369271701</v>
      </c>
      <c r="AF187" s="28">
        <f>($T187*'Conversion Factors'!$B$2)/($V187*'Conversion Factors'!$B$3)</f>
        <v>144.9194369271701</v>
      </c>
      <c r="AG187" s="28">
        <f>($T187*'Conversion Factors'!$B$2)/($X187*'Conversion Factors'!$B$3)</f>
        <v>144.9194369271701</v>
      </c>
      <c r="AH187" s="27" t="str">
        <f t="shared" si="8"/>
        <v>NO</v>
      </c>
      <c r="AI187" s="24"/>
    </row>
    <row r="188" spans="1:35" x14ac:dyDescent="0.25">
      <c r="A188" s="11">
        <v>2020</v>
      </c>
      <c r="B188" s="11" t="s">
        <v>1505</v>
      </c>
      <c r="C188" s="11" t="s">
        <v>843</v>
      </c>
      <c r="D188" s="11" t="s">
        <v>347</v>
      </c>
      <c r="E188" s="11" t="s">
        <v>624</v>
      </c>
      <c r="F188" s="11">
        <v>36.075400000000002</v>
      </c>
      <c r="G188" s="11">
        <v>-115.1669</v>
      </c>
      <c r="H188" s="12">
        <v>110064134459</v>
      </c>
      <c r="I188" s="11">
        <v>4581</v>
      </c>
      <c r="J188" s="11" t="s">
        <v>308</v>
      </c>
      <c r="K188" s="11">
        <v>339999</v>
      </c>
      <c r="L188" s="11" t="s">
        <v>309</v>
      </c>
      <c r="M188" s="11" t="s">
        <v>275</v>
      </c>
      <c r="N188" s="11" t="s">
        <v>276</v>
      </c>
      <c r="O188" s="11" t="s">
        <v>723</v>
      </c>
      <c r="P188" s="11" t="s">
        <v>1506</v>
      </c>
      <c r="Q188" s="11">
        <v>250</v>
      </c>
      <c r="R188" s="11">
        <v>2.8470202E-2</v>
      </c>
      <c r="S188" s="11">
        <f t="shared" si="6"/>
        <v>1.13880808E-4</v>
      </c>
      <c r="T188" s="11">
        <f t="shared" si="7"/>
        <v>1.3557239047619048E-3</v>
      </c>
      <c r="U188" s="11" t="s">
        <v>1507</v>
      </c>
      <c r="V188" s="11">
        <v>1.8914792176039121</v>
      </c>
      <c r="W188" s="11" t="s">
        <v>344</v>
      </c>
      <c r="X188" s="11">
        <v>1.8914792176039121</v>
      </c>
      <c r="Y188" s="11" t="s">
        <v>344</v>
      </c>
      <c r="Z188" s="11">
        <v>1.8914792176039121</v>
      </c>
      <c r="AA188" s="11" t="s">
        <v>344</v>
      </c>
      <c r="AB188" s="23">
        <f>($S188*'Conversion Factors'!$B$2)/($Z188*'Conversion Factors'!$B$3)</f>
        <v>6.0207274253989383E-2</v>
      </c>
      <c r="AC188" s="23">
        <f>($S188*'Conversion Factors'!$B$2)/($V188*'Conversion Factors'!$B$3)</f>
        <v>6.0207274253989383E-2</v>
      </c>
      <c r="AD188" s="23">
        <f>($S188*'Conversion Factors'!$B$2)/($X188*'Conversion Factors'!$B$3)</f>
        <v>6.0207274253989383E-2</v>
      </c>
      <c r="AE188" s="23">
        <f>($T188*'Conversion Factors'!$B$2)/($Z188*'Conversion Factors'!$B$3)</f>
        <v>0.71675326492844504</v>
      </c>
      <c r="AF188" s="23">
        <f>($T188*'Conversion Factors'!$B$2)/($V188*'Conversion Factors'!$B$3)</f>
        <v>0.71675326492844504</v>
      </c>
      <c r="AG188" s="23">
        <f>($T188*'Conversion Factors'!$B$2)/($X188*'Conversion Factors'!$B$3)</f>
        <v>0.71675326492844504</v>
      </c>
      <c r="AH188" s="11" t="str">
        <f t="shared" si="8"/>
        <v>NO</v>
      </c>
    </row>
    <row r="189" spans="1:35" x14ac:dyDescent="0.25">
      <c r="A189" s="11">
        <v>2019</v>
      </c>
      <c r="B189" s="11" t="s">
        <v>1510</v>
      </c>
      <c r="C189" s="11" t="s">
        <v>1106</v>
      </c>
      <c r="D189" s="11" t="s">
        <v>752</v>
      </c>
      <c r="E189" s="11" t="s">
        <v>256</v>
      </c>
      <c r="F189" s="11">
        <v>37.977150000000002</v>
      </c>
      <c r="G189" s="11">
        <v>-122.33269</v>
      </c>
      <c r="H189" s="12">
        <v>110064252419</v>
      </c>
      <c r="I189" s="11">
        <v>4952</v>
      </c>
      <c r="J189" s="11" t="s">
        <v>308</v>
      </c>
      <c r="K189" s="11">
        <v>339999</v>
      </c>
      <c r="L189" s="11" t="s">
        <v>309</v>
      </c>
      <c r="M189" s="11" t="s">
        <v>275</v>
      </c>
      <c r="N189" s="11" t="s">
        <v>276</v>
      </c>
      <c r="O189" s="11" t="s">
        <v>114</v>
      </c>
      <c r="P189" s="11" t="s">
        <v>310</v>
      </c>
      <c r="Q189" s="11">
        <v>365</v>
      </c>
      <c r="R189" s="11">
        <v>3.7646556250000001</v>
      </c>
      <c r="S189" s="11">
        <f t="shared" si="6"/>
        <v>1.0314125E-2</v>
      </c>
      <c r="T189" s="11">
        <f t="shared" si="7"/>
        <v>0.17926931547619049</v>
      </c>
      <c r="U189" s="11" t="s">
        <v>1511</v>
      </c>
      <c r="V189" s="11">
        <v>34.158601491442546</v>
      </c>
      <c r="W189" s="11" t="s">
        <v>81</v>
      </c>
      <c r="X189" s="11">
        <v>34.158601491442546</v>
      </c>
      <c r="Y189" s="11" t="s">
        <v>81</v>
      </c>
      <c r="Z189" s="11">
        <v>34.158601491442546</v>
      </c>
      <c r="AA189" s="11" t="s">
        <v>81</v>
      </c>
      <c r="AB189" s="23">
        <f>($S189*'Conversion Factors'!$B$2)/($Z189*'Conversion Factors'!$B$3)</f>
        <v>0.30194810529886323</v>
      </c>
      <c r="AC189" s="23">
        <f>($S189*'Conversion Factors'!$B$2)/($V189*'Conversion Factors'!$B$3)</f>
        <v>0.30194810529886323</v>
      </c>
      <c r="AD189" s="23">
        <f>($S189*'Conversion Factors'!$B$2)/($X189*'Conversion Factors'!$B$3)</f>
        <v>0.30194810529886323</v>
      </c>
      <c r="AE189" s="23">
        <f>($T189*'Conversion Factors'!$B$2)/($Z189*'Conversion Factors'!$B$3)</f>
        <v>5.248145639718337</v>
      </c>
      <c r="AF189" s="23">
        <f>($T189*'Conversion Factors'!$B$2)/($V189*'Conversion Factors'!$B$3)</f>
        <v>5.248145639718337</v>
      </c>
      <c r="AG189" s="23">
        <f>($T189*'Conversion Factors'!$B$2)/($X189*'Conversion Factors'!$B$3)</f>
        <v>5.248145639718337</v>
      </c>
      <c r="AH189" s="11" t="str">
        <f t="shared" si="8"/>
        <v>NO</v>
      </c>
    </row>
    <row r="190" spans="1:35" x14ac:dyDescent="0.25">
      <c r="A190" s="11">
        <v>2019</v>
      </c>
      <c r="B190" s="11" t="s">
        <v>1514</v>
      </c>
      <c r="C190" s="11" t="s">
        <v>1515</v>
      </c>
      <c r="D190" s="11" t="s">
        <v>1516</v>
      </c>
      <c r="E190" s="11" t="s">
        <v>137</v>
      </c>
      <c r="F190" s="11">
        <v>37.304611999999999</v>
      </c>
      <c r="G190" s="11">
        <v>-87.145292999999995</v>
      </c>
      <c r="H190" s="12">
        <v>110064265496</v>
      </c>
      <c r="I190" s="11">
        <v>4952</v>
      </c>
      <c r="J190" s="11" t="s">
        <v>308</v>
      </c>
      <c r="K190" s="11">
        <v>339999</v>
      </c>
      <c r="L190" s="11" t="s">
        <v>309</v>
      </c>
      <c r="M190" s="11" t="s">
        <v>275</v>
      </c>
      <c r="N190" s="11" t="s">
        <v>276</v>
      </c>
      <c r="O190" s="11" t="s">
        <v>114</v>
      </c>
      <c r="P190" s="11" t="s">
        <v>310</v>
      </c>
      <c r="Q190" s="11">
        <v>365</v>
      </c>
      <c r="R190" s="11">
        <v>5.6711601250000001</v>
      </c>
      <c r="S190" s="11">
        <f t="shared" si="6"/>
        <v>1.5537425000000001E-2</v>
      </c>
      <c r="T190" s="11">
        <f t="shared" si="7"/>
        <v>0.27005524404761905</v>
      </c>
      <c r="U190" s="11" t="s">
        <v>1517</v>
      </c>
      <c r="V190" s="11">
        <v>6793.9608799999996</v>
      </c>
      <c r="W190" s="11" t="s">
        <v>97</v>
      </c>
      <c r="X190" s="11">
        <v>15320.705620000001</v>
      </c>
      <c r="Y190" s="11" t="s">
        <v>98</v>
      </c>
      <c r="Z190" s="11">
        <v>4938.6333249999998</v>
      </c>
      <c r="AA190" s="11" t="s">
        <v>99</v>
      </c>
      <c r="AB190" s="23">
        <f>($S190*'Conversion Factors'!$B$2)/($Z190*'Conversion Factors'!$B$3)</f>
        <v>3.1460981161220347E-3</v>
      </c>
      <c r="AC190" s="23">
        <f>($S190*'Conversion Factors'!$B$2)/($V190*'Conversion Factors'!$B$3)</f>
        <v>2.2869464918084722E-3</v>
      </c>
      <c r="AD190" s="23">
        <f>($S190*'Conversion Factors'!$B$2)/($X190*'Conversion Factors'!$B$3)</f>
        <v>1.0141455221042229E-3</v>
      </c>
      <c r="AE190" s="23">
        <f>($T190*'Conversion Factors'!$B$2)/($Z190*'Conversion Factors'!$B$3)</f>
        <v>5.4682181542121081E-2</v>
      </c>
      <c r="AF190" s="23">
        <f>($T190*'Conversion Factors'!$B$2)/($V190*'Conversion Factors'!$B$3)</f>
        <v>3.9749308071909156E-2</v>
      </c>
      <c r="AG190" s="23">
        <f>($T190*'Conversion Factors'!$B$2)/($X190*'Conversion Factors'!$B$3)</f>
        <v>1.7626815027049585E-2</v>
      </c>
      <c r="AH190" s="11" t="str">
        <f t="shared" si="8"/>
        <v>NO</v>
      </c>
    </row>
    <row r="191" spans="1:35" x14ac:dyDescent="0.25">
      <c r="A191" s="11">
        <v>2021</v>
      </c>
      <c r="B191" s="11" t="s">
        <v>1522</v>
      </c>
      <c r="C191" s="11" t="s">
        <v>1523</v>
      </c>
      <c r="D191" s="11" t="s">
        <v>1524</v>
      </c>
      <c r="E191" s="11" t="s">
        <v>137</v>
      </c>
      <c r="F191" s="11">
        <v>38.369734999999999</v>
      </c>
      <c r="G191" s="11">
        <v>-85.180234999999996</v>
      </c>
      <c r="H191" s="12">
        <v>110064268260</v>
      </c>
      <c r="I191" s="11">
        <v>4952</v>
      </c>
      <c r="J191" s="11" t="s">
        <v>308</v>
      </c>
      <c r="K191" s="11">
        <v>339999</v>
      </c>
      <c r="L191" s="11" t="s">
        <v>309</v>
      </c>
      <c r="M191" s="11" t="s">
        <v>275</v>
      </c>
      <c r="N191" s="11" t="s">
        <v>276</v>
      </c>
      <c r="O191" s="11" t="s">
        <v>114</v>
      </c>
      <c r="P191" s="11" t="s">
        <v>348</v>
      </c>
      <c r="Q191" s="11">
        <v>365</v>
      </c>
      <c r="R191" s="11">
        <v>2.3520463130000002</v>
      </c>
      <c r="S191" s="11">
        <f t="shared" si="6"/>
        <v>6.4439625013698633E-3</v>
      </c>
      <c r="T191" s="11">
        <f t="shared" si="7"/>
        <v>0.11200220538095239</v>
      </c>
      <c r="U191" s="11" t="s">
        <v>1525</v>
      </c>
      <c r="V191" s="11">
        <v>5899.3349630000002</v>
      </c>
      <c r="W191" s="11" t="s">
        <v>97</v>
      </c>
      <c r="X191" s="11">
        <v>13121.85218</v>
      </c>
      <c r="Y191" s="11" t="s">
        <v>98</v>
      </c>
      <c r="Z191" s="11">
        <v>4267.05591</v>
      </c>
      <c r="AA191" s="11" t="s">
        <v>99</v>
      </c>
      <c r="AB191" s="23">
        <f>($S191*'Conversion Factors'!$B$2)/($Z191*'Conversion Factors'!$B$3)</f>
        <v>1.5101659404715567E-3</v>
      </c>
      <c r="AC191" s="23">
        <f>($S191*'Conversion Factors'!$B$2)/($V191*'Conversion Factors'!$B$3)</f>
        <v>1.0923201584222136E-3</v>
      </c>
      <c r="AD191" s="23">
        <f>($S191*'Conversion Factors'!$B$2)/($X191*'Conversion Factors'!$B$3)</f>
        <v>4.9108635069000325E-4</v>
      </c>
      <c r="AE191" s="23">
        <f>($T191*'Conversion Factors'!$B$2)/($Z191*'Conversion Factors'!$B$3)</f>
        <v>2.624812229867229E-2</v>
      </c>
      <c r="AF191" s="23">
        <f>($T191*'Conversion Factors'!$B$2)/($V191*'Conversion Factors'!$B$3)</f>
        <v>1.8985564658290856E-2</v>
      </c>
      <c r="AG191" s="23">
        <f>($T191*'Conversion Factors'!$B$2)/($X191*'Conversion Factors'!$B$3)</f>
        <v>8.5355484762786281E-3</v>
      </c>
      <c r="AH191" s="11" t="str">
        <f t="shared" si="8"/>
        <v>NO</v>
      </c>
    </row>
    <row r="192" spans="1:35" x14ac:dyDescent="0.25">
      <c r="A192" s="11">
        <v>2020</v>
      </c>
      <c r="B192" s="11" t="s">
        <v>1528</v>
      </c>
      <c r="C192" s="11" t="s">
        <v>843</v>
      </c>
      <c r="D192" s="11" t="s">
        <v>855</v>
      </c>
      <c r="E192" s="11" t="s">
        <v>624</v>
      </c>
      <c r="F192" s="11">
        <v>36.19997</v>
      </c>
      <c r="G192" s="11">
        <v>-115.19658</v>
      </c>
      <c r="H192" s="12">
        <v>110064418553</v>
      </c>
      <c r="I192" s="11">
        <v>5541</v>
      </c>
      <c r="J192" s="11" t="s">
        <v>1529</v>
      </c>
      <c r="K192" s="11">
        <v>445250</v>
      </c>
      <c r="L192" s="11" t="s">
        <v>1530</v>
      </c>
      <c r="M192" s="11" t="s">
        <v>846</v>
      </c>
      <c r="N192" s="11" t="s">
        <v>846</v>
      </c>
      <c r="O192" s="11" t="s">
        <v>723</v>
      </c>
      <c r="P192" s="11" t="s">
        <v>1531</v>
      </c>
      <c r="Q192" s="11">
        <v>250</v>
      </c>
      <c r="R192" s="11">
        <v>7.2530060000000002E-3</v>
      </c>
      <c r="S192" s="11">
        <f t="shared" si="6"/>
        <v>2.9012024000000002E-5</v>
      </c>
      <c r="T192" s="11">
        <f t="shared" si="7"/>
        <v>3.453812380952381E-4</v>
      </c>
      <c r="U192" s="11" t="s">
        <v>1532</v>
      </c>
      <c r="V192" s="11">
        <v>0.10894920293398534</v>
      </c>
      <c r="W192" s="11" t="s">
        <v>344</v>
      </c>
      <c r="X192" s="11">
        <v>0.10894920293398534</v>
      </c>
      <c r="Y192" s="11" t="s">
        <v>344</v>
      </c>
      <c r="Z192" s="11">
        <v>0.10894920293398534</v>
      </c>
      <c r="AA192" s="11" t="s">
        <v>344</v>
      </c>
      <c r="AB192" s="23">
        <f>($S192*'Conversion Factors'!$B$2)/($Z192*'Conversion Factors'!$B$3)</f>
        <v>0.26628945617508565</v>
      </c>
      <c r="AC192" s="23">
        <f>($S192*'Conversion Factors'!$B$2)/($V192*'Conversion Factors'!$B$3)</f>
        <v>0.26628945617508565</v>
      </c>
      <c r="AD192" s="23">
        <f>($S192*'Conversion Factors'!$B$2)/($X192*'Conversion Factors'!$B$3)</f>
        <v>0.26628945617508565</v>
      </c>
      <c r="AE192" s="23">
        <f>($T192*'Conversion Factors'!$B$2)/($Z192*'Conversion Factors'!$B$3)</f>
        <v>3.1701125735129239</v>
      </c>
      <c r="AF192" s="23">
        <f>($T192*'Conversion Factors'!$B$2)/($V192*'Conversion Factors'!$B$3)</f>
        <v>3.1701125735129239</v>
      </c>
      <c r="AG192" s="23">
        <f>($T192*'Conversion Factors'!$B$2)/($X192*'Conversion Factors'!$B$3)</f>
        <v>3.1701125735129239</v>
      </c>
      <c r="AH192" s="11" t="str">
        <f t="shared" si="8"/>
        <v>NO</v>
      </c>
    </row>
    <row r="193" spans="1:34" x14ac:dyDescent="0.25">
      <c r="A193" s="11">
        <v>2020</v>
      </c>
      <c r="B193" s="11" t="s">
        <v>1533</v>
      </c>
      <c r="C193" s="11" t="s">
        <v>346</v>
      </c>
      <c r="D193" s="11" t="s">
        <v>347</v>
      </c>
      <c r="E193" s="11" t="s">
        <v>137</v>
      </c>
      <c r="F193" s="11">
        <v>37.915556000000002</v>
      </c>
      <c r="G193" s="11">
        <v>-84.268332999999998</v>
      </c>
      <c r="H193" s="12">
        <v>110064596361</v>
      </c>
      <c r="I193" s="11">
        <v>4952</v>
      </c>
      <c r="J193" s="11" t="s">
        <v>308</v>
      </c>
      <c r="K193" s="11">
        <v>339999</v>
      </c>
      <c r="L193" s="11" t="s">
        <v>309</v>
      </c>
      <c r="M193" s="11" t="s">
        <v>275</v>
      </c>
      <c r="N193" s="11" t="s">
        <v>276</v>
      </c>
      <c r="O193" s="11" t="s">
        <v>114</v>
      </c>
      <c r="P193" s="11" t="s">
        <v>310</v>
      </c>
      <c r="Q193" s="11">
        <v>365</v>
      </c>
      <c r="R193" s="11">
        <v>9.3943700000000003</v>
      </c>
      <c r="S193" s="11">
        <f t="shared" ref="S193:S215" si="9">R193/Q193</f>
        <v>2.5738E-2</v>
      </c>
      <c r="T193" s="11">
        <f t="shared" ref="T193:T215" si="10">R193/21</f>
        <v>0.4473509523809524</v>
      </c>
      <c r="U193" s="11" t="s">
        <v>1534</v>
      </c>
      <c r="V193" s="11">
        <v>2716.7359409999999</v>
      </c>
      <c r="W193" s="11" t="s">
        <v>97</v>
      </c>
      <c r="X193" s="11">
        <v>6889.2472180000004</v>
      </c>
      <c r="Y193" s="11" t="s">
        <v>98</v>
      </c>
      <c r="Z193" s="11">
        <v>1912.1365699999999</v>
      </c>
      <c r="AA193" s="11" t="s">
        <v>99</v>
      </c>
      <c r="AB193" s="23">
        <f>($S193*'Conversion Factors'!$B$2)/($Z193*'Conversion Factors'!$B$3)</f>
        <v>1.3460335628641839E-2</v>
      </c>
      <c r="AC193" s="23">
        <f>($S193*'Conversion Factors'!$B$2)/($V193*'Conversion Factors'!$B$3)</f>
        <v>9.4738688481171007E-3</v>
      </c>
      <c r="AD193" s="23">
        <f>($S193*'Conversion Factors'!$B$2)/($X193*'Conversion Factors'!$B$3)</f>
        <v>3.7359669620728076E-3</v>
      </c>
      <c r="AE193" s="23">
        <f>($T193*'Conversion Factors'!$B$2)/($Z193*'Conversion Factors'!$B$3)</f>
        <v>0.23395345259306055</v>
      </c>
      <c r="AF193" s="23">
        <f>($T193*'Conversion Factors'!$B$2)/($V193*'Conversion Factors'!$B$3)</f>
        <v>0.16466486331251154</v>
      </c>
      <c r="AG193" s="23">
        <f>($T193*'Conversion Factors'!$B$2)/($X193*'Conversion Factors'!$B$3)</f>
        <v>6.4934663864598799E-2</v>
      </c>
      <c r="AH193" s="11" t="str">
        <f t="shared" si="8"/>
        <v>NO</v>
      </c>
    </row>
    <row r="194" spans="1:34" x14ac:dyDescent="0.25">
      <c r="A194" s="11">
        <v>2023</v>
      </c>
      <c r="B194" s="11" t="s">
        <v>1537</v>
      </c>
      <c r="C194" s="11" t="s">
        <v>438</v>
      </c>
      <c r="D194" s="11" t="s">
        <v>439</v>
      </c>
      <c r="E194" s="11" t="s">
        <v>411</v>
      </c>
      <c r="F194" s="11">
        <v>30.23771</v>
      </c>
      <c r="G194" s="11">
        <v>-93.258650000000003</v>
      </c>
      <c r="H194" s="12">
        <v>110064611969</v>
      </c>
      <c r="I194" s="11">
        <v>2819</v>
      </c>
      <c r="J194" s="11" t="s">
        <v>86</v>
      </c>
      <c r="K194" s="11">
        <v>323120</v>
      </c>
      <c r="L194" s="11" t="s">
        <v>87</v>
      </c>
      <c r="M194" s="11" t="s">
        <v>88</v>
      </c>
      <c r="N194" s="11" t="s">
        <v>89</v>
      </c>
      <c r="O194" s="11" t="s">
        <v>72</v>
      </c>
      <c r="P194" s="11" t="s">
        <v>1538</v>
      </c>
      <c r="Q194" s="11">
        <v>350</v>
      </c>
      <c r="R194" s="11">
        <v>5.10975</v>
      </c>
      <c r="S194" s="11">
        <f t="shared" si="9"/>
        <v>1.4599285714285714E-2</v>
      </c>
      <c r="T194" s="11">
        <f t="shared" si="10"/>
        <v>0.24332142857142858</v>
      </c>
      <c r="U194" s="11" t="s">
        <v>1539</v>
      </c>
      <c r="V194" s="11">
        <v>34.879956319999998</v>
      </c>
      <c r="W194" s="11" t="s">
        <v>109</v>
      </c>
      <c r="X194" s="11">
        <v>34.879956319999998</v>
      </c>
      <c r="Y194" s="11" t="s">
        <v>109</v>
      </c>
      <c r="Z194" s="11">
        <v>34.879956319999998</v>
      </c>
      <c r="AA194" s="11" t="s">
        <v>109</v>
      </c>
      <c r="AB194" s="23">
        <f>($S194*'Conversion Factors'!$B$2)/($Z194*'Conversion Factors'!$B$3)</f>
        <v>0.41855802743406972</v>
      </c>
      <c r="AC194" s="23">
        <f>($S194*'Conversion Factors'!$B$2)/($V194*'Conversion Factors'!$B$3)</f>
        <v>0.41855802743406972</v>
      </c>
      <c r="AD194" s="23">
        <f>($S194*'Conversion Factors'!$B$2)/($X194*'Conversion Factors'!$B$3)</f>
        <v>0.41855802743406972</v>
      </c>
      <c r="AE194" s="23">
        <f>($T194*'Conversion Factors'!$B$2)/($Z194*'Conversion Factors'!$B$3)</f>
        <v>6.975967123901162</v>
      </c>
      <c r="AF194" s="23">
        <f>($T194*'Conversion Factors'!$B$2)/($V194*'Conversion Factors'!$B$3)</f>
        <v>6.975967123901162</v>
      </c>
      <c r="AG194" s="23">
        <f>($T194*'Conversion Factors'!$B$2)/($X194*'Conversion Factors'!$B$3)</f>
        <v>6.975967123901162</v>
      </c>
      <c r="AH194" s="11" t="str">
        <f t="shared" ref="AH194:AH215" si="11">IF($AE194&gt;$AJ$1,"YES","NO")</f>
        <v>NO</v>
      </c>
    </row>
    <row r="195" spans="1:34" x14ac:dyDescent="0.25">
      <c r="A195" s="11">
        <v>2021</v>
      </c>
      <c r="B195" s="11" t="s">
        <v>1542</v>
      </c>
      <c r="C195" s="11" t="s">
        <v>1543</v>
      </c>
      <c r="D195" s="11" t="s">
        <v>1353</v>
      </c>
      <c r="E195" s="11" t="s">
        <v>137</v>
      </c>
      <c r="F195" s="11">
        <v>37.671391</v>
      </c>
      <c r="G195" s="11">
        <v>-87.828888000000006</v>
      </c>
      <c r="H195" s="12">
        <v>110064612557</v>
      </c>
      <c r="I195" s="11">
        <v>4952</v>
      </c>
      <c r="J195" s="11" t="s">
        <v>308</v>
      </c>
      <c r="K195" s="11">
        <v>339999</v>
      </c>
      <c r="L195" s="11" t="s">
        <v>309</v>
      </c>
      <c r="M195" s="11" t="s">
        <v>275</v>
      </c>
      <c r="N195" s="11" t="s">
        <v>276</v>
      </c>
      <c r="O195" s="11" t="s">
        <v>114</v>
      </c>
      <c r="P195" s="11" t="s">
        <v>310</v>
      </c>
      <c r="Q195" s="11">
        <v>365</v>
      </c>
      <c r="R195" s="11">
        <v>5.9543727500000001</v>
      </c>
      <c r="S195" s="11">
        <f t="shared" si="9"/>
        <v>1.6313350000000001E-2</v>
      </c>
      <c r="T195" s="11">
        <f t="shared" si="10"/>
        <v>0.28354155952380955</v>
      </c>
      <c r="U195" s="11" t="s">
        <v>1544</v>
      </c>
      <c r="V195" s="11">
        <v>6.279711002</v>
      </c>
      <c r="W195" s="11" t="s">
        <v>109</v>
      </c>
      <c r="X195" s="11">
        <v>6.279711002</v>
      </c>
      <c r="Y195" s="11" t="s">
        <v>109</v>
      </c>
      <c r="Z195" s="11">
        <v>6.279711002</v>
      </c>
      <c r="AA195" s="11" t="s">
        <v>109</v>
      </c>
      <c r="AB195" s="23">
        <f>($S195*'Conversion Factors'!$B$2)/($Z195*'Conversion Factors'!$B$3)</f>
        <v>2.5977867444543907</v>
      </c>
      <c r="AC195" s="23">
        <f>($S195*'Conversion Factors'!$B$2)/($V195*'Conversion Factors'!$B$3)</f>
        <v>2.5977867444543907</v>
      </c>
      <c r="AD195" s="23">
        <f>($S195*'Conversion Factors'!$B$2)/($X195*'Conversion Factors'!$B$3)</f>
        <v>2.5977867444543907</v>
      </c>
      <c r="AE195" s="23">
        <f>($T195*'Conversion Factors'!$B$2)/($Z195*'Conversion Factors'!$B$3)</f>
        <v>45.152007701231078</v>
      </c>
      <c r="AF195" s="23">
        <f>($T195*'Conversion Factors'!$B$2)/($V195*'Conversion Factors'!$B$3)</f>
        <v>45.152007701231078</v>
      </c>
      <c r="AG195" s="23">
        <f>($T195*'Conversion Factors'!$B$2)/($X195*'Conversion Factors'!$B$3)</f>
        <v>45.152007701231078</v>
      </c>
      <c r="AH195" s="11" t="str">
        <f t="shared" si="11"/>
        <v>NO</v>
      </c>
    </row>
    <row r="196" spans="1:34" x14ac:dyDescent="0.25">
      <c r="A196" s="11">
        <v>2021</v>
      </c>
      <c r="B196" s="11" t="s">
        <v>1548</v>
      </c>
      <c r="C196" s="11" t="s">
        <v>1549</v>
      </c>
      <c r="D196" s="11" t="s">
        <v>809</v>
      </c>
      <c r="E196" s="11" t="s">
        <v>137</v>
      </c>
      <c r="F196" s="11">
        <v>38.32978</v>
      </c>
      <c r="G196" s="11">
        <v>-85.540719999999993</v>
      </c>
      <c r="H196" s="12">
        <v>110064615590</v>
      </c>
      <c r="I196" s="11">
        <v>4952</v>
      </c>
      <c r="J196" s="11" t="s">
        <v>308</v>
      </c>
      <c r="K196" s="11">
        <v>339999</v>
      </c>
      <c r="L196" s="11" t="s">
        <v>309</v>
      </c>
      <c r="M196" s="11" t="s">
        <v>275</v>
      </c>
      <c r="N196" s="11" t="s">
        <v>276</v>
      </c>
      <c r="O196" s="11" t="s">
        <v>114</v>
      </c>
      <c r="P196" s="11" t="s">
        <v>625</v>
      </c>
      <c r="Q196" s="11">
        <v>365</v>
      </c>
      <c r="R196" s="11">
        <v>1.1846576879999999</v>
      </c>
      <c r="S196" s="11">
        <f t="shared" si="9"/>
        <v>3.2456375013698627E-3</v>
      </c>
      <c r="T196" s="11">
        <f t="shared" si="10"/>
        <v>5.6412270857142857E-2</v>
      </c>
      <c r="U196" s="11" t="s">
        <v>1550</v>
      </c>
      <c r="V196" s="11">
        <v>5.9022004890000002</v>
      </c>
      <c r="W196" s="11" t="s">
        <v>97</v>
      </c>
      <c r="X196" s="11">
        <v>9.5421614170000009</v>
      </c>
      <c r="Y196" s="11" t="s">
        <v>98</v>
      </c>
      <c r="Z196" s="11">
        <v>3.347700975</v>
      </c>
      <c r="AA196" s="11" t="s">
        <v>99</v>
      </c>
      <c r="AB196" s="23">
        <f>($S196*'Conversion Factors'!$B$2)/($Z196*'Conversion Factors'!$B$3)</f>
        <v>0.96951236852026867</v>
      </c>
      <c r="AC196" s="23">
        <f>($S196*'Conversion Factors'!$B$2)/($V196*'Conversion Factors'!$B$3)</f>
        <v>0.54990295694271918</v>
      </c>
      <c r="AD196" s="23">
        <f>($S196*'Conversion Factors'!$B$2)/($X196*'Conversion Factors'!$B$3)</f>
        <v>0.34013651200529282</v>
      </c>
      <c r="AE196" s="23">
        <f>($T196*'Conversion Factors'!$B$2)/($Z196*'Conversion Factors'!$B$3)</f>
        <v>16.851048309995146</v>
      </c>
      <c r="AF196" s="23">
        <f>($T196*'Conversion Factors'!$B$2)/($V196*'Conversion Factors'!$B$3)</f>
        <v>9.557837108766309</v>
      </c>
      <c r="AG196" s="23">
        <f>($T196*'Conversion Factors'!$B$2)/($X196*'Conversion Factors'!$B$3)</f>
        <v>5.9118965181872323</v>
      </c>
      <c r="AH196" s="11" t="str">
        <f t="shared" si="11"/>
        <v>NO</v>
      </c>
    </row>
    <row r="197" spans="1:34" x14ac:dyDescent="0.25">
      <c r="A197" s="11">
        <v>2019</v>
      </c>
      <c r="B197" s="11" t="s">
        <v>1552</v>
      </c>
      <c r="C197" s="11" t="s">
        <v>1553</v>
      </c>
      <c r="D197" s="11" t="s">
        <v>1047</v>
      </c>
      <c r="E197" s="11" t="s">
        <v>256</v>
      </c>
      <c r="F197" s="11">
        <v>38.273180000000004</v>
      </c>
      <c r="G197" s="11">
        <v>-120.91082</v>
      </c>
      <c r="H197" s="12">
        <v>110064616296</v>
      </c>
      <c r="I197" s="11">
        <v>4952</v>
      </c>
      <c r="J197" s="11" t="s">
        <v>308</v>
      </c>
      <c r="K197" s="11">
        <v>339999</v>
      </c>
      <c r="L197" s="11" t="s">
        <v>309</v>
      </c>
      <c r="M197" s="11" t="s">
        <v>275</v>
      </c>
      <c r="N197" s="11" t="s">
        <v>276</v>
      </c>
      <c r="O197" s="11" t="s">
        <v>114</v>
      </c>
      <c r="P197" s="11" t="s">
        <v>310</v>
      </c>
      <c r="Q197" s="11">
        <v>365</v>
      </c>
      <c r="R197" s="11">
        <v>8.6345310000000008E-3</v>
      </c>
      <c r="S197" s="11">
        <f t="shared" si="9"/>
        <v>2.3656249315068497E-5</v>
      </c>
      <c r="T197" s="11">
        <f t="shared" si="10"/>
        <v>4.1116814285714289E-4</v>
      </c>
      <c r="U197" s="11" t="s">
        <v>1554</v>
      </c>
      <c r="V197" s="11">
        <v>6.4310293000000004E-2</v>
      </c>
      <c r="W197" s="11" t="s">
        <v>109</v>
      </c>
      <c r="X197" s="11">
        <v>6.4310293000000004E-2</v>
      </c>
      <c r="Y197" s="11" t="s">
        <v>109</v>
      </c>
      <c r="Z197" s="11">
        <v>6.4310293000000004E-2</v>
      </c>
      <c r="AA197" s="11" t="s">
        <v>109</v>
      </c>
      <c r="AB197" s="23">
        <f>($S197*'Conversion Factors'!$B$2)/($Z197*'Conversion Factors'!$B$3)</f>
        <v>0.36784546005829105</v>
      </c>
      <c r="AC197" s="23">
        <f>($S197*'Conversion Factors'!$B$2)/($V197*'Conversion Factors'!$B$3)</f>
        <v>0.36784546005829105</v>
      </c>
      <c r="AD197" s="23">
        <f>($S197*'Conversion Factors'!$B$2)/($X197*'Conversion Factors'!$B$3)</f>
        <v>0.36784546005829105</v>
      </c>
      <c r="AE197" s="23">
        <f>($T197*'Conversion Factors'!$B$2)/($Z197*'Conversion Factors'!$B$3)</f>
        <v>6.3935044248226776</v>
      </c>
      <c r="AF197" s="23">
        <f>($T197*'Conversion Factors'!$B$2)/($V197*'Conversion Factors'!$B$3)</f>
        <v>6.3935044248226776</v>
      </c>
      <c r="AG197" s="23">
        <f>($T197*'Conversion Factors'!$B$2)/($X197*'Conversion Factors'!$B$3)</f>
        <v>6.3935044248226776</v>
      </c>
      <c r="AH197" s="11" t="str">
        <f t="shared" si="11"/>
        <v>NO</v>
      </c>
    </row>
    <row r="198" spans="1:34" x14ac:dyDescent="0.25">
      <c r="A198" s="11">
        <v>2019</v>
      </c>
      <c r="B198" s="11" t="s">
        <v>1557</v>
      </c>
      <c r="C198" s="11" t="s">
        <v>1558</v>
      </c>
      <c r="D198" s="11" t="s">
        <v>1559</v>
      </c>
      <c r="E198" s="11" t="s">
        <v>256</v>
      </c>
      <c r="F198" s="11">
        <v>37.636249999999997</v>
      </c>
      <c r="G198" s="11">
        <v>-122.38583</v>
      </c>
      <c r="H198" s="12">
        <v>110064622519</v>
      </c>
      <c r="I198" s="11">
        <v>4952</v>
      </c>
      <c r="J198" s="11" t="s">
        <v>308</v>
      </c>
      <c r="K198" s="11">
        <v>339999</v>
      </c>
      <c r="L198" s="11" t="s">
        <v>309</v>
      </c>
      <c r="M198" s="11" t="s">
        <v>275</v>
      </c>
      <c r="N198" s="11" t="s">
        <v>276</v>
      </c>
      <c r="O198" s="11" t="s">
        <v>114</v>
      </c>
      <c r="P198" s="11" t="s">
        <v>310</v>
      </c>
      <c r="Q198" s="11">
        <v>365</v>
      </c>
      <c r="R198" s="11">
        <v>6.4240912999999997E-2</v>
      </c>
      <c r="S198" s="11">
        <f t="shared" si="9"/>
        <v>1.76002501369863E-4</v>
      </c>
      <c r="T198" s="11">
        <f t="shared" si="10"/>
        <v>3.0590910952380951E-3</v>
      </c>
      <c r="U198" s="11" t="s">
        <v>1560</v>
      </c>
      <c r="V198" s="11">
        <v>3.0824806308068462</v>
      </c>
      <c r="W198" s="11" t="s">
        <v>81</v>
      </c>
      <c r="X198" s="11">
        <v>3.0824806308068462</v>
      </c>
      <c r="Y198" s="11" t="s">
        <v>81</v>
      </c>
      <c r="Z198" s="11">
        <v>3.0824806308068462</v>
      </c>
      <c r="AA198" s="11" t="s">
        <v>81</v>
      </c>
      <c r="AB198" s="23">
        <f>($S198*'Conversion Factors'!$B$2)/($Z198*'Conversion Factors'!$B$3)</f>
        <v>5.7097682824301783E-2</v>
      </c>
      <c r="AC198" s="23">
        <f>($S198*'Conversion Factors'!$B$2)/($V198*'Conversion Factors'!$B$3)</f>
        <v>5.7097682824301783E-2</v>
      </c>
      <c r="AD198" s="23">
        <f>($S198*'Conversion Factors'!$B$2)/($X198*'Conversion Factors'!$B$3)</f>
        <v>5.7097682824301783E-2</v>
      </c>
      <c r="AE198" s="23">
        <f>($T198*'Conversion Factors'!$B$2)/($Z198*'Conversion Factors'!$B$3)</f>
        <v>0.99241210623191212</v>
      </c>
      <c r="AF198" s="23">
        <f>($T198*'Conversion Factors'!$B$2)/($V198*'Conversion Factors'!$B$3)</f>
        <v>0.99241210623191212</v>
      </c>
      <c r="AG198" s="23">
        <f>($T198*'Conversion Factors'!$B$2)/($X198*'Conversion Factors'!$B$3)</f>
        <v>0.99241210623191212</v>
      </c>
      <c r="AH198" s="11" t="str">
        <f t="shared" si="11"/>
        <v>NO</v>
      </c>
    </row>
    <row r="199" spans="1:34" x14ac:dyDescent="0.25">
      <c r="A199" s="11">
        <v>2022</v>
      </c>
      <c r="B199" s="11" t="s">
        <v>1561</v>
      </c>
      <c r="C199" s="11" t="s">
        <v>1113</v>
      </c>
      <c r="D199" s="11" t="s">
        <v>1113</v>
      </c>
      <c r="E199" s="11" t="s">
        <v>256</v>
      </c>
      <c r="F199" s="11">
        <v>33.990146000000003</v>
      </c>
      <c r="G199" s="11">
        <v>-118.36358</v>
      </c>
      <c r="H199" s="12">
        <v>110064624018</v>
      </c>
      <c r="I199" s="11">
        <v>2911</v>
      </c>
      <c r="J199" s="11" t="s">
        <v>449</v>
      </c>
      <c r="K199" s="11">
        <v>325920</v>
      </c>
      <c r="L199" s="11" t="s">
        <v>450</v>
      </c>
      <c r="M199" s="11" t="s">
        <v>451</v>
      </c>
      <c r="N199" s="11" t="s">
        <v>450</v>
      </c>
      <c r="O199" s="11" t="s">
        <v>723</v>
      </c>
      <c r="P199" s="11" t="s">
        <v>1562</v>
      </c>
      <c r="Q199" s="11">
        <v>250</v>
      </c>
      <c r="R199" s="11">
        <v>0.69490707500000004</v>
      </c>
      <c r="S199" s="11">
        <f t="shared" si="9"/>
        <v>2.7796283000000002E-3</v>
      </c>
      <c r="T199" s="11">
        <f t="shared" si="10"/>
        <v>3.3090813095238099E-2</v>
      </c>
      <c r="U199" s="11" t="s">
        <v>1563</v>
      </c>
      <c r="V199" s="11">
        <v>0.62591686999999996</v>
      </c>
      <c r="W199" s="11" t="s">
        <v>97</v>
      </c>
      <c r="X199" s="11">
        <v>2.0813982179999999</v>
      </c>
      <c r="Y199" s="11" t="s">
        <v>98</v>
      </c>
      <c r="Z199" s="11">
        <v>0.328055296</v>
      </c>
      <c r="AA199" s="11" t="s">
        <v>99</v>
      </c>
      <c r="AB199" s="23">
        <f>($S199*'Conversion Factors'!$B$2)/($Z199*'Conversion Factors'!$B$3)</f>
        <v>8.4730480924776792</v>
      </c>
      <c r="AC199" s="23">
        <f>($S199*'Conversion Factors'!$B$2)/($V199*'Conversion Factors'!$B$3)</f>
        <v>4.440890529120904</v>
      </c>
      <c r="AD199" s="23">
        <f>($S199*'Conversion Factors'!$B$2)/($X199*'Conversion Factors'!$B$3)</f>
        <v>1.3354620350693509</v>
      </c>
      <c r="AE199" s="23">
        <f>($T199*'Conversion Factors'!$B$2)/($Z199*'Conversion Factors'!$B$3)</f>
        <v>100.8696201485438</v>
      </c>
      <c r="AF199" s="23">
        <f>($T199*'Conversion Factors'!$B$2)/($V199*'Conversion Factors'!$B$3)</f>
        <v>52.86774439429648</v>
      </c>
      <c r="AG199" s="23">
        <f>($T199*'Conversion Factors'!$B$2)/($X199*'Conversion Factors'!$B$3)</f>
        <v>15.898357560349414</v>
      </c>
      <c r="AH199" s="11" t="str">
        <f t="shared" si="11"/>
        <v>NO</v>
      </c>
    </row>
    <row r="200" spans="1:34" s="24" customFormat="1" x14ac:dyDescent="0.25">
      <c r="A200" s="24">
        <v>2021</v>
      </c>
      <c r="B200" s="27" t="s">
        <v>1566</v>
      </c>
      <c r="C200" s="24" t="s">
        <v>1381</v>
      </c>
      <c r="D200" s="24" t="s">
        <v>1201</v>
      </c>
      <c r="E200" s="24" t="s">
        <v>1202</v>
      </c>
      <c r="F200" s="24">
        <v>36.716268999999997</v>
      </c>
      <c r="G200" s="24">
        <v>-108.255737</v>
      </c>
      <c r="H200" s="25">
        <v>110064631457</v>
      </c>
      <c r="I200" s="24">
        <v>4952</v>
      </c>
      <c r="J200" s="24" t="s">
        <v>308</v>
      </c>
      <c r="K200" s="24">
        <v>339999</v>
      </c>
      <c r="L200" s="24" t="s">
        <v>309</v>
      </c>
      <c r="M200" s="24" t="s">
        <v>275</v>
      </c>
      <c r="N200" s="24" t="s">
        <v>276</v>
      </c>
      <c r="O200" s="24" t="s">
        <v>723</v>
      </c>
      <c r="P200" s="24" t="s">
        <v>960</v>
      </c>
      <c r="Q200" s="24">
        <v>250</v>
      </c>
      <c r="R200" s="24">
        <v>0.1114304</v>
      </c>
      <c r="S200" s="27">
        <f t="shared" si="9"/>
        <v>4.4572159999999998E-4</v>
      </c>
      <c r="T200" s="27">
        <f t="shared" si="10"/>
        <v>5.3062095238095236E-3</v>
      </c>
      <c r="U200" s="27" t="s">
        <v>1567</v>
      </c>
      <c r="V200" s="24">
        <v>4.917846E-2</v>
      </c>
      <c r="W200" s="24" t="s">
        <v>109</v>
      </c>
      <c r="X200" s="24">
        <v>4.917846E-2</v>
      </c>
      <c r="Y200" s="24" t="s">
        <v>109</v>
      </c>
      <c r="Z200" s="24">
        <v>4.917846E-2</v>
      </c>
      <c r="AA200" s="24" t="s">
        <v>109</v>
      </c>
      <c r="AB200" s="28">
        <f>($S200*'Conversion Factors'!$B$2)/($Z200*'Conversion Factors'!$B$3)</f>
        <v>9.0633500927031871</v>
      </c>
      <c r="AC200" s="28">
        <f>($S200*'Conversion Factors'!$B$2)/($V200*'Conversion Factors'!$B$3)</f>
        <v>9.0633500927031871</v>
      </c>
      <c r="AD200" s="28">
        <f>($S200*'Conversion Factors'!$B$2)/($X200*'Conversion Factors'!$B$3)</f>
        <v>9.0633500927031871</v>
      </c>
      <c r="AE200" s="28">
        <f>($T200*'Conversion Factors'!$B$2)/($Z200*'Conversion Factors'!$B$3)</f>
        <v>107.89702491313318</v>
      </c>
      <c r="AF200" s="28">
        <f>($T200*'Conversion Factors'!$B$2)/($V200*'Conversion Factors'!$B$3)</f>
        <v>107.89702491313318</v>
      </c>
      <c r="AG200" s="28">
        <f>($T200*'Conversion Factors'!$B$2)/($X200*'Conversion Factors'!$B$3)</f>
        <v>107.89702491313318</v>
      </c>
      <c r="AH200" s="24" t="str">
        <f t="shared" si="11"/>
        <v>NO</v>
      </c>
    </row>
    <row r="201" spans="1:34" x14ac:dyDescent="0.25">
      <c r="A201" s="11">
        <v>2023</v>
      </c>
      <c r="B201" s="11" t="s">
        <v>1570</v>
      </c>
      <c r="C201" s="11" t="s">
        <v>1571</v>
      </c>
      <c r="D201" s="11" t="s">
        <v>1572</v>
      </c>
      <c r="E201" s="11" t="s">
        <v>103</v>
      </c>
      <c r="F201" s="11">
        <v>40.094276999999998</v>
      </c>
      <c r="G201" s="11">
        <v>-74.865442000000002</v>
      </c>
      <c r="H201" s="12">
        <v>110064634686</v>
      </c>
      <c r="I201" s="11">
        <v>2821</v>
      </c>
      <c r="J201" s="11" t="s">
        <v>86</v>
      </c>
      <c r="K201" s="11">
        <v>323120</v>
      </c>
      <c r="L201" s="11" t="s">
        <v>87</v>
      </c>
      <c r="M201" s="11" t="s">
        <v>88</v>
      </c>
      <c r="N201" s="11" t="s">
        <v>89</v>
      </c>
      <c r="O201" s="11" t="s">
        <v>1715</v>
      </c>
      <c r="P201" s="11" t="s">
        <v>1573</v>
      </c>
      <c r="Q201" s="11">
        <v>250</v>
      </c>
      <c r="R201" s="11">
        <v>0.19637769999999999</v>
      </c>
      <c r="S201" s="11">
        <f t="shared" si="9"/>
        <v>7.8551079999999995E-4</v>
      </c>
      <c r="T201" s="11">
        <f t="shared" si="10"/>
        <v>9.3513190476190479E-3</v>
      </c>
      <c r="U201" s="11" t="s">
        <v>1574</v>
      </c>
      <c r="V201" s="11">
        <v>28.38141809</v>
      </c>
      <c r="W201" s="11" t="s">
        <v>97</v>
      </c>
      <c r="X201" s="11">
        <v>42.8497263</v>
      </c>
      <c r="Y201" s="11" t="s">
        <v>98</v>
      </c>
      <c r="Z201" s="11">
        <v>17.012725750000001</v>
      </c>
      <c r="AA201" s="11" t="s">
        <v>99</v>
      </c>
      <c r="AB201" s="23">
        <f>($S201*'Conversion Factors'!$B$2)/($Z201*'Conversion Factors'!$B$3)</f>
        <v>4.6171954544085916E-2</v>
      </c>
      <c r="AC201" s="23">
        <f>($S201*'Conversion Factors'!$B$2)/($V201*'Conversion Factors'!$B$3)</f>
        <v>2.7676939802975149E-2</v>
      </c>
      <c r="AD201" s="23">
        <f>($S201*'Conversion Factors'!$B$2)/($X201*'Conversion Factors'!$B$3)</f>
        <v>1.8331757698998419E-2</v>
      </c>
      <c r="AE201" s="23">
        <f>($T201*'Conversion Factors'!$B$2)/($Z201*'Conversion Factors'!$B$3)</f>
        <v>0.54966612552483241</v>
      </c>
      <c r="AF201" s="23">
        <f>($T201*'Conversion Factors'!$B$2)/($V201*'Conversion Factors'!$B$3)</f>
        <v>0.32948737860684707</v>
      </c>
      <c r="AG201" s="23">
        <f>($T201*'Conversion Factors'!$B$2)/($X201*'Conversion Factors'!$B$3)</f>
        <v>0.21823521070236215</v>
      </c>
      <c r="AH201" s="11" t="str">
        <f t="shared" si="11"/>
        <v>NO</v>
      </c>
    </row>
    <row r="202" spans="1:34" x14ac:dyDescent="0.25">
      <c r="A202" s="11">
        <v>2022</v>
      </c>
      <c r="B202" s="11" t="s">
        <v>1579</v>
      </c>
      <c r="C202" s="11" t="s">
        <v>1580</v>
      </c>
      <c r="D202" s="11" t="s">
        <v>1581</v>
      </c>
      <c r="E202" s="11" t="s">
        <v>411</v>
      </c>
      <c r="F202" s="11">
        <v>30.584540000000001</v>
      </c>
      <c r="G202" s="11">
        <v>-91.247479999999996</v>
      </c>
      <c r="H202" s="12">
        <v>110064644782</v>
      </c>
      <c r="I202" s="11">
        <v>4953</v>
      </c>
      <c r="J202" s="11" t="s">
        <v>308</v>
      </c>
      <c r="K202" s="11">
        <v>339999</v>
      </c>
      <c r="L202" s="11" t="s">
        <v>309</v>
      </c>
      <c r="M202" s="11" t="s">
        <v>275</v>
      </c>
      <c r="N202" s="11" t="s">
        <v>276</v>
      </c>
      <c r="O202" s="11" t="s">
        <v>1711</v>
      </c>
      <c r="P202" s="11" t="s">
        <v>503</v>
      </c>
      <c r="Q202" s="11">
        <v>250</v>
      </c>
      <c r="R202" s="11">
        <v>0.99645802500000002</v>
      </c>
      <c r="S202" s="11">
        <f t="shared" si="9"/>
        <v>3.9858321000000004E-3</v>
      </c>
      <c r="T202" s="11">
        <f t="shared" si="10"/>
        <v>4.7450382142857142E-2</v>
      </c>
      <c r="U202" s="11" t="s">
        <v>1582</v>
      </c>
      <c r="V202" s="11">
        <v>20.444987780000002</v>
      </c>
      <c r="W202" s="11" t="s">
        <v>97</v>
      </c>
      <c r="X202" s="11">
        <v>35.529011150000002</v>
      </c>
      <c r="Y202" s="11" t="s">
        <v>98</v>
      </c>
      <c r="Z202" s="11">
        <v>12.11469604</v>
      </c>
      <c r="AA202" s="11" t="s">
        <v>99</v>
      </c>
      <c r="AB202" s="23">
        <f>($S202*'Conversion Factors'!$B$2)/($Z202*'Conversion Factors'!$B$3)</f>
        <v>0.32900801529313484</v>
      </c>
      <c r="AC202" s="23">
        <f>($S202*'Conversion Factors'!$B$2)/($V202*'Conversion Factors'!$B$3)</f>
        <v>0.19495399766876262</v>
      </c>
      <c r="AD202" s="23">
        <f>($S202*'Conversion Factors'!$B$2)/($X202*'Conversion Factors'!$B$3)</f>
        <v>0.1121852810136541</v>
      </c>
      <c r="AE202" s="23">
        <f>($T202*'Conversion Factors'!$B$2)/($Z202*'Conversion Factors'!$B$3)</f>
        <v>3.9167620868230335</v>
      </c>
      <c r="AF202" s="23">
        <f>($T202*'Conversion Factors'!$B$2)/($V202*'Conversion Factors'!$B$3)</f>
        <v>2.3208809246281259</v>
      </c>
      <c r="AG202" s="23">
        <f>($T202*'Conversion Factors'!$B$2)/($X202*'Conversion Factors'!$B$3)</f>
        <v>1.3355390596863581</v>
      </c>
      <c r="AH202" s="11" t="str">
        <f t="shared" si="11"/>
        <v>NO</v>
      </c>
    </row>
    <row r="203" spans="1:34" x14ac:dyDescent="0.25">
      <c r="A203" s="11">
        <v>2021</v>
      </c>
      <c r="B203" s="11" t="s">
        <v>1587</v>
      </c>
      <c r="C203" s="11" t="s">
        <v>1588</v>
      </c>
      <c r="D203" s="11" t="s">
        <v>1589</v>
      </c>
      <c r="E203" s="11" t="s">
        <v>288</v>
      </c>
      <c r="F203" s="11">
        <v>44.700833000000003</v>
      </c>
      <c r="G203" s="11">
        <v>-73.591667000000001</v>
      </c>
      <c r="H203" s="12">
        <v>110064786085</v>
      </c>
      <c r="I203" s="11">
        <v>9511</v>
      </c>
      <c r="J203" s="11" t="s">
        <v>1590</v>
      </c>
      <c r="K203" s="11">
        <v>924110</v>
      </c>
      <c r="L203" s="11" t="s">
        <v>1591</v>
      </c>
      <c r="M203" s="11" t="s">
        <v>812</v>
      </c>
      <c r="N203" s="11" t="s">
        <v>813</v>
      </c>
      <c r="O203" s="11" t="s">
        <v>1713</v>
      </c>
      <c r="P203" s="11" t="s">
        <v>1592</v>
      </c>
      <c r="Q203" s="11">
        <v>250</v>
      </c>
      <c r="R203" s="11">
        <v>0.210134618</v>
      </c>
      <c r="S203" s="11">
        <f t="shared" si="9"/>
        <v>8.4053847200000001E-4</v>
      </c>
      <c r="T203" s="11">
        <f t="shared" si="10"/>
        <v>1.0006410380952381E-2</v>
      </c>
      <c r="U203" s="11" t="s">
        <v>1593</v>
      </c>
      <c r="V203" s="11">
        <v>590.29339849999997</v>
      </c>
      <c r="W203" s="11" t="s">
        <v>97</v>
      </c>
      <c r="X203" s="11">
        <v>1228.8818779999999</v>
      </c>
      <c r="Y203" s="11" t="s">
        <v>98</v>
      </c>
      <c r="Z203" s="11">
        <v>393.73364479999998</v>
      </c>
      <c r="AA203" s="11" t="s">
        <v>99</v>
      </c>
      <c r="AB203" s="23">
        <f>($S203*'Conversion Factors'!$B$2)/($Z203*'Conversion Factors'!$B$3)</f>
        <v>2.1347895540574338E-3</v>
      </c>
      <c r="AC203" s="23">
        <f>($S203*'Conversion Factors'!$B$2)/($V203*'Conversion Factors'!$B$3)</f>
        <v>1.4239333764123061E-3</v>
      </c>
      <c r="AD203" s="23">
        <f>($S203*'Conversion Factors'!$B$2)/($X203*'Conversion Factors'!$B$3)</f>
        <v>6.8398638392159605E-4</v>
      </c>
      <c r="AE203" s="23">
        <f>($T203*'Conversion Factors'!$B$2)/($Z203*'Conversion Factors'!$B$3)</f>
        <v>2.5414161357826592E-2</v>
      </c>
      <c r="AF203" s="23">
        <f>($T203*'Conversion Factors'!$B$2)/($V203*'Conversion Factors'!$B$3)</f>
        <v>1.6951587814432217E-2</v>
      </c>
      <c r="AG203" s="23">
        <f>($T203*'Conversion Factors'!$B$2)/($X203*'Conversion Factors'!$B$3)</f>
        <v>8.1426950466856676E-3</v>
      </c>
      <c r="AH203" s="11" t="str">
        <f t="shared" si="11"/>
        <v>NO</v>
      </c>
    </row>
    <row r="204" spans="1:34" x14ac:dyDescent="0.25">
      <c r="A204" s="11">
        <v>2023</v>
      </c>
      <c r="B204" s="10" t="s">
        <v>1597</v>
      </c>
      <c r="C204" s="11" t="s">
        <v>1598</v>
      </c>
      <c r="D204" s="11" t="s">
        <v>1053</v>
      </c>
      <c r="E204" s="11" t="s">
        <v>1054</v>
      </c>
      <c r="F204" s="11">
        <v>40.393799999999999</v>
      </c>
      <c r="G204" s="11">
        <v>-105.074</v>
      </c>
      <c r="H204" s="12">
        <v>110070053140</v>
      </c>
      <c r="I204" s="11">
        <v>7521</v>
      </c>
      <c r="J204" s="11" t="s">
        <v>1599</v>
      </c>
      <c r="K204" s="11">
        <v>611511</v>
      </c>
      <c r="L204" s="11" t="s">
        <v>1600</v>
      </c>
      <c r="M204" s="11" t="s">
        <v>846</v>
      </c>
      <c r="N204" s="11" t="s">
        <v>846</v>
      </c>
      <c r="O204" s="11" t="s">
        <v>723</v>
      </c>
      <c r="P204" s="11" t="s">
        <v>73</v>
      </c>
      <c r="Q204" s="11">
        <v>260</v>
      </c>
      <c r="R204" s="11">
        <v>5.8727871000000001E-2</v>
      </c>
      <c r="S204" s="11">
        <f t="shared" si="9"/>
        <v>2.2587642692307693E-4</v>
      </c>
      <c r="T204" s="11">
        <f t="shared" si="10"/>
        <v>2.7965652857142856E-3</v>
      </c>
      <c r="U204" s="11" t="s">
        <v>1601</v>
      </c>
      <c r="V204" s="11" t="s">
        <v>80</v>
      </c>
      <c r="W204" s="11" t="s">
        <v>851</v>
      </c>
      <c r="X204" s="11" t="s">
        <v>80</v>
      </c>
      <c r="Y204" s="11" t="s">
        <v>80</v>
      </c>
      <c r="Z204" s="11" t="s">
        <v>80</v>
      </c>
      <c r="AA204" s="11" t="s">
        <v>851</v>
      </c>
      <c r="AB204" s="35">
        <v>5</v>
      </c>
      <c r="AC204" s="23">
        <v>5</v>
      </c>
      <c r="AD204" s="23">
        <v>5</v>
      </c>
      <c r="AE204" s="23">
        <v>5</v>
      </c>
      <c r="AF204" s="23">
        <v>5</v>
      </c>
      <c r="AG204" s="23">
        <v>5</v>
      </c>
      <c r="AH204" s="11" t="str">
        <f t="shared" si="11"/>
        <v>NO</v>
      </c>
    </row>
    <row r="205" spans="1:34" x14ac:dyDescent="0.25">
      <c r="A205" s="11">
        <v>2022</v>
      </c>
      <c r="B205" s="11" t="s">
        <v>1604</v>
      </c>
      <c r="C205" s="11" t="s">
        <v>1477</v>
      </c>
      <c r="D205" s="11" t="s">
        <v>1477</v>
      </c>
      <c r="E205" s="11" t="s">
        <v>1054</v>
      </c>
      <c r="F205" s="11">
        <v>39.781474000000003</v>
      </c>
      <c r="G205" s="11">
        <v>-104.97438</v>
      </c>
      <c r="H205" s="12">
        <v>110070162955</v>
      </c>
      <c r="I205" s="11">
        <v>1629</v>
      </c>
      <c r="J205" s="11" t="s">
        <v>1605</v>
      </c>
      <c r="K205" s="11">
        <v>237990</v>
      </c>
      <c r="L205" s="11" t="s">
        <v>1606</v>
      </c>
      <c r="M205" s="11" t="s">
        <v>1403</v>
      </c>
      <c r="N205" s="11" t="s">
        <v>1404</v>
      </c>
      <c r="O205" s="11" t="s">
        <v>1712</v>
      </c>
      <c r="P205" s="11" t="s">
        <v>1607</v>
      </c>
      <c r="Q205" s="11">
        <v>250</v>
      </c>
      <c r="R205" s="11">
        <v>7.8992950000000006E-3</v>
      </c>
      <c r="S205" s="11">
        <f t="shared" si="9"/>
        <v>3.1597180000000002E-5</v>
      </c>
      <c r="T205" s="11">
        <f t="shared" si="10"/>
        <v>3.7615690476190477E-4</v>
      </c>
      <c r="U205" s="11" t="s">
        <v>1608</v>
      </c>
      <c r="V205" s="11">
        <v>1.963325183</v>
      </c>
      <c r="W205" s="11" t="s">
        <v>97</v>
      </c>
      <c r="X205" s="11">
        <v>26.538451649999999</v>
      </c>
      <c r="Y205" s="11" t="s">
        <v>98</v>
      </c>
      <c r="Z205" s="11">
        <v>1.0712690890000001</v>
      </c>
      <c r="AA205" s="11" t="s">
        <v>99</v>
      </c>
      <c r="AB205" s="23">
        <f>($S205*'Conversion Factors'!$B$2)/($Z205*'Conversion Factors'!$B$3)</f>
        <v>2.9495091685596088E-2</v>
      </c>
      <c r="AC205" s="23">
        <f>($S205*'Conversion Factors'!$B$2)/($V205*'Conversion Factors'!$B$3)</f>
        <v>1.6093706877288092E-2</v>
      </c>
      <c r="AD205" s="23">
        <f>($S205*'Conversion Factors'!$B$2)/($X205*'Conversion Factors'!$B$3)</f>
        <v>1.19061882044652E-3</v>
      </c>
      <c r="AE205" s="23">
        <f>($T205*'Conversion Factors'!$B$2)/($Z205*'Conversion Factors'!$B$3)</f>
        <v>0.35113204387614394</v>
      </c>
      <c r="AF205" s="23">
        <f>($T205*'Conversion Factors'!$B$2)/($V205*'Conversion Factors'!$B$3)</f>
        <v>0.19159174853914396</v>
      </c>
      <c r="AG205" s="23">
        <f>($T205*'Conversion Factors'!$B$2)/($X205*'Conversion Factors'!$B$3)</f>
        <v>1.4174033576744287E-2</v>
      </c>
      <c r="AH205" s="11" t="str">
        <f t="shared" si="11"/>
        <v>NO</v>
      </c>
    </row>
    <row r="206" spans="1:34" x14ac:dyDescent="0.25">
      <c r="A206" s="11">
        <v>2019</v>
      </c>
      <c r="B206" s="11" t="s">
        <v>1610</v>
      </c>
      <c r="C206" s="11" t="s">
        <v>438</v>
      </c>
      <c r="D206" s="11" t="s">
        <v>439</v>
      </c>
      <c r="E206" s="11" t="s">
        <v>411</v>
      </c>
      <c r="F206" s="11">
        <v>30.214192000000001</v>
      </c>
      <c r="G206" s="11">
        <v>-93.308589999999995</v>
      </c>
      <c r="H206" s="12">
        <v>110070208769</v>
      </c>
      <c r="I206" s="11">
        <v>2869</v>
      </c>
      <c r="J206" s="11" t="s">
        <v>68</v>
      </c>
      <c r="K206" s="11">
        <v>325180</v>
      </c>
      <c r="L206" s="11" t="s">
        <v>69</v>
      </c>
      <c r="M206" s="11" t="s">
        <v>70</v>
      </c>
      <c r="N206" s="11" t="s">
        <v>71</v>
      </c>
      <c r="O206" s="11" t="s">
        <v>72</v>
      </c>
      <c r="P206" s="11" t="s">
        <v>73</v>
      </c>
      <c r="Q206" s="11">
        <v>350</v>
      </c>
      <c r="R206" s="11">
        <v>4.8884449999999999</v>
      </c>
      <c r="S206" s="11">
        <f t="shared" si="9"/>
        <v>1.3966985714285713E-2</v>
      </c>
      <c r="T206" s="11">
        <f t="shared" si="10"/>
        <v>0.23278309523809523</v>
      </c>
      <c r="U206" s="11" t="s">
        <v>1611</v>
      </c>
      <c r="V206" s="11">
        <v>31.853300730000001</v>
      </c>
      <c r="W206" s="11" t="s">
        <v>97</v>
      </c>
      <c r="X206" s="11">
        <v>54.770062490000001</v>
      </c>
      <c r="Y206" s="11" t="s">
        <v>98</v>
      </c>
      <c r="Z206" s="11">
        <v>19.171605679999999</v>
      </c>
      <c r="AA206" s="11" t="s">
        <v>99</v>
      </c>
      <c r="AB206" s="23">
        <f>($S206*'Conversion Factors'!$B$2)/($Z206*'Conversion Factors'!$B$3)</f>
        <v>0.72852456635159168</v>
      </c>
      <c r="AC206" s="23">
        <f>($S206*'Conversion Factors'!$B$2)/($V206*'Conversion Factors'!$B$3)</f>
        <v>0.43847844318159968</v>
      </c>
      <c r="AD206" s="23">
        <f>($S206*'Conversion Factors'!$B$2)/($X206*'Conversion Factors'!$B$3)</f>
        <v>0.25501131602389215</v>
      </c>
      <c r="AE206" s="23">
        <f>($T206*'Conversion Factors'!$B$2)/($Z206*'Conversion Factors'!$B$3)</f>
        <v>12.142076105859863</v>
      </c>
      <c r="AF206" s="23">
        <f>($T206*'Conversion Factors'!$B$2)/($V206*'Conversion Factors'!$B$3)</f>
        <v>7.3079740530266619</v>
      </c>
      <c r="AG206" s="23">
        <f>($T206*'Conversion Factors'!$B$2)/($X206*'Conversion Factors'!$B$3)</f>
        <v>4.2501886003982028</v>
      </c>
      <c r="AH206" s="11" t="str">
        <f t="shared" si="11"/>
        <v>NO</v>
      </c>
    </row>
    <row r="207" spans="1:34" x14ac:dyDescent="0.25">
      <c r="A207" s="11">
        <v>2019</v>
      </c>
      <c r="B207" s="11" t="s">
        <v>1614</v>
      </c>
      <c r="C207" s="11" t="s">
        <v>1615</v>
      </c>
      <c r="D207" s="11" t="s">
        <v>422</v>
      </c>
      <c r="E207" s="11" t="s">
        <v>67</v>
      </c>
      <c r="F207" s="11">
        <v>39.827696000000003</v>
      </c>
      <c r="G207" s="11">
        <v>-75.277782000000002</v>
      </c>
      <c r="H207" s="12">
        <v>110070210457</v>
      </c>
      <c r="I207" s="11">
        <v>2869</v>
      </c>
      <c r="J207" s="11" t="s">
        <v>68</v>
      </c>
      <c r="K207" s="11">
        <v>325180</v>
      </c>
      <c r="L207" s="11" t="s">
        <v>69</v>
      </c>
      <c r="M207" s="11" t="s">
        <v>70</v>
      </c>
      <c r="N207" s="11" t="s">
        <v>71</v>
      </c>
      <c r="O207" s="11" t="s">
        <v>1715</v>
      </c>
      <c r="P207" s="11" t="s">
        <v>1616</v>
      </c>
      <c r="Q207" s="11">
        <v>250</v>
      </c>
      <c r="R207" s="11">
        <v>6.6743669999999996E-3</v>
      </c>
      <c r="S207" s="11">
        <f t="shared" si="9"/>
        <v>2.6697467999999999E-5</v>
      </c>
      <c r="T207" s="11">
        <f t="shared" si="10"/>
        <v>3.1782699999999996E-4</v>
      </c>
      <c r="U207" s="11" t="s">
        <v>1617</v>
      </c>
      <c r="V207" s="11">
        <v>5.8630806849999999</v>
      </c>
      <c r="W207" s="11" t="s">
        <v>97</v>
      </c>
      <c r="X207" s="11">
        <v>6.9989904269999998</v>
      </c>
      <c r="Y207" s="11" t="s">
        <v>98</v>
      </c>
      <c r="Z207" s="11">
        <v>3.3247340489999999</v>
      </c>
      <c r="AA207" s="11" t="s">
        <v>99</v>
      </c>
      <c r="AB207" s="23">
        <f>($S207*'Conversion Factors'!$B$2)/($Z207*'Conversion Factors'!$B$3)</f>
        <v>8.0299559623513202E-3</v>
      </c>
      <c r="AC207" s="23">
        <f>($S207*'Conversion Factors'!$B$2)/($V207*'Conversion Factors'!$B$3)</f>
        <v>4.5534880780853521E-3</v>
      </c>
      <c r="AD207" s="23">
        <f>($S207*'Conversion Factors'!$B$2)/($X207*'Conversion Factors'!$B$3)</f>
        <v>3.8144741414431996E-3</v>
      </c>
      <c r="AE207" s="23">
        <f>($T207*'Conversion Factors'!$B$2)/($Z207*'Conversion Factors'!$B$3)</f>
        <v>9.5594713837515707E-2</v>
      </c>
      <c r="AF207" s="23">
        <f>($T207*'Conversion Factors'!$B$2)/($V207*'Conversion Factors'!$B$3)</f>
        <v>5.4208191405777997E-2</v>
      </c>
      <c r="AG207" s="23">
        <f>($T207*'Conversion Factors'!$B$2)/($X207*'Conversion Factors'!$B$3)</f>
        <v>4.5410406445752373E-2</v>
      </c>
      <c r="AH207" s="11" t="str">
        <f t="shared" si="11"/>
        <v>NO</v>
      </c>
    </row>
    <row r="208" spans="1:34" x14ac:dyDescent="0.25">
      <c r="A208" s="11">
        <v>2021</v>
      </c>
      <c r="B208" s="11" t="s">
        <v>1620</v>
      </c>
      <c r="C208" s="11" t="s">
        <v>1621</v>
      </c>
      <c r="D208" s="11" t="s">
        <v>66</v>
      </c>
      <c r="E208" s="11" t="s">
        <v>67</v>
      </c>
      <c r="F208" s="11">
        <v>40.515906999999999</v>
      </c>
      <c r="G208" s="11">
        <v>-74.325175999999999</v>
      </c>
      <c r="H208" s="12">
        <v>110070215141</v>
      </c>
      <c r="I208" s="11" t="s">
        <v>80</v>
      </c>
      <c r="J208" s="11" t="e">
        <v>#N/A</v>
      </c>
      <c r="K208" s="11" t="e">
        <v>#N/A</v>
      </c>
      <c r="L208" s="11" t="e">
        <v>#N/A</v>
      </c>
      <c r="M208" s="11" t="s">
        <v>846</v>
      </c>
      <c r="N208" s="11" t="s">
        <v>846</v>
      </c>
      <c r="O208" s="11" t="s">
        <v>1715</v>
      </c>
      <c r="P208" s="11" t="s">
        <v>1622</v>
      </c>
      <c r="Q208" s="11">
        <v>250</v>
      </c>
      <c r="R208" s="11">
        <v>7.2203969999999999E-3</v>
      </c>
      <c r="S208" s="11">
        <f t="shared" si="9"/>
        <v>2.8881587999999999E-5</v>
      </c>
      <c r="T208" s="11">
        <f t="shared" si="10"/>
        <v>3.4382842857142858E-4</v>
      </c>
      <c r="U208" s="11" t="s">
        <v>1623</v>
      </c>
      <c r="V208" s="11">
        <v>4.2493887529999999</v>
      </c>
      <c r="W208" s="11" t="s">
        <v>97</v>
      </c>
      <c r="X208" s="11">
        <v>5.2962549709999998</v>
      </c>
      <c r="Y208" s="11" t="s">
        <v>98</v>
      </c>
      <c r="Z208" s="11">
        <v>2.3825200569999998</v>
      </c>
      <c r="AA208" s="11" t="s">
        <v>99</v>
      </c>
      <c r="AB208" s="23">
        <f>($S208*'Conversion Factors'!$B$2)/($Z208*'Conversion Factors'!$B$3)</f>
        <v>1.2122285357113365E-2</v>
      </c>
      <c r="AC208" s="23">
        <f>($S208*'Conversion Factors'!$B$2)/($V208*'Conversion Factors'!$B$3)</f>
        <v>6.7966452774202097E-3</v>
      </c>
      <c r="AD208" s="23">
        <f>($S208*'Conversion Factors'!$B$2)/($X208*'Conversion Factors'!$B$3)</f>
        <v>5.453209514674629E-3</v>
      </c>
      <c r="AE208" s="23">
        <f>($T208*'Conversion Factors'!$B$2)/($Z208*'Conversion Factors'!$B$3)</f>
        <v>0.14431292091801626</v>
      </c>
      <c r="AF208" s="23">
        <f>($T208*'Conversion Factors'!$B$2)/($V208*'Conversion Factors'!$B$3)</f>
        <v>8.0912443778812015E-2</v>
      </c>
      <c r="AG208" s="23">
        <f>($T208*'Conversion Factors'!$B$2)/($X208*'Conversion Factors'!$B$3)</f>
        <v>6.4919160888983682E-2</v>
      </c>
      <c r="AH208" s="11" t="str">
        <f t="shared" si="11"/>
        <v>NO</v>
      </c>
    </row>
    <row r="209" spans="1:34" x14ac:dyDescent="0.25">
      <c r="A209" s="11">
        <v>2019</v>
      </c>
      <c r="B209" s="11" t="s">
        <v>1627</v>
      </c>
      <c r="C209" s="11" t="s">
        <v>1628</v>
      </c>
      <c r="D209" s="11" t="s">
        <v>1629</v>
      </c>
      <c r="E209" s="11" t="s">
        <v>1630</v>
      </c>
      <c r="F209" s="11">
        <v>41.424084999999998</v>
      </c>
      <c r="G209" s="11">
        <v>-97.286036999999993</v>
      </c>
      <c r="H209" s="12">
        <v>110070246981</v>
      </c>
      <c r="I209" s="11">
        <v>2899</v>
      </c>
      <c r="J209" s="11" t="s">
        <v>449</v>
      </c>
      <c r="K209" s="11">
        <v>325920</v>
      </c>
      <c r="L209" s="11" t="s">
        <v>450</v>
      </c>
      <c r="M209" s="11" t="s">
        <v>451</v>
      </c>
      <c r="N209" s="11" t="s">
        <v>450</v>
      </c>
      <c r="O209" s="11" t="s">
        <v>72</v>
      </c>
      <c r="P209" s="11" t="s">
        <v>1631</v>
      </c>
      <c r="Q209" s="11">
        <v>350</v>
      </c>
      <c r="R209" s="11">
        <v>0.27600000000000002</v>
      </c>
      <c r="S209" s="11">
        <f t="shared" si="9"/>
        <v>7.8857142857142863E-4</v>
      </c>
      <c r="T209" s="11">
        <f t="shared" si="10"/>
        <v>1.3142857142857144E-2</v>
      </c>
      <c r="U209" s="11" t="s">
        <v>1632</v>
      </c>
      <c r="V209" s="11">
        <v>2758</v>
      </c>
      <c r="W209" s="11" t="s">
        <v>851</v>
      </c>
      <c r="X209" s="11">
        <v>5423</v>
      </c>
      <c r="Y209" s="11" t="s">
        <v>80</v>
      </c>
      <c r="Z209" s="11">
        <v>1942</v>
      </c>
      <c r="AA209" s="11" t="s">
        <v>851</v>
      </c>
      <c r="AB209" s="23">
        <f>($S209*'Conversion Factors'!$B$2)/($Z209*'Conversion Factors'!$B$3)</f>
        <v>4.0606149771958222E-4</v>
      </c>
      <c r="AC209" s="23">
        <f>($S209*'Conversion Factors'!$B$2)/($V209*'Conversion Factors'!$B$3)</f>
        <v>2.8592147518906043E-4</v>
      </c>
      <c r="AD209" s="23">
        <f>($S209*'Conversion Factors'!$B$2)/($X209*'Conversion Factors'!$B$3)</f>
        <v>1.4541239693369512E-4</v>
      </c>
      <c r="AE209" s="23">
        <f>($T209*'Conversion Factors'!$B$2)/($Z209*'Conversion Factors'!$B$3)</f>
        <v>6.7676916286597034E-3</v>
      </c>
      <c r="AF209" s="23">
        <f>($T209*'Conversion Factors'!$B$2)/($V209*'Conversion Factors'!$B$3)</f>
        <v>4.7653579198176739E-3</v>
      </c>
      <c r="AG209" s="23">
        <f>($T209*'Conversion Factors'!$B$2)/($X209*'Conversion Factors'!$B$3)</f>
        <v>2.4235399488949185E-3</v>
      </c>
      <c r="AH209" s="11" t="str">
        <f t="shared" si="11"/>
        <v>NO</v>
      </c>
    </row>
    <row r="210" spans="1:34" x14ac:dyDescent="0.25">
      <c r="A210" s="11">
        <v>2021</v>
      </c>
      <c r="B210" s="11" t="s">
        <v>1637</v>
      </c>
      <c r="C210" s="11" t="s">
        <v>1638</v>
      </c>
      <c r="D210" s="11" t="s">
        <v>1310</v>
      </c>
      <c r="E210" s="11" t="s">
        <v>256</v>
      </c>
      <c r="F210" s="11">
        <v>38.627777999999999</v>
      </c>
      <c r="G210" s="11">
        <v>-120.984167</v>
      </c>
      <c r="H210" s="12">
        <v>110070619860</v>
      </c>
      <c r="I210" s="11">
        <v>4952</v>
      </c>
      <c r="J210" s="11" t="s">
        <v>308</v>
      </c>
      <c r="K210" s="11">
        <v>339999</v>
      </c>
      <c r="L210" s="11" t="s">
        <v>309</v>
      </c>
      <c r="M210" s="11" t="s">
        <v>275</v>
      </c>
      <c r="N210" s="11" t="s">
        <v>276</v>
      </c>
      <c r="O210" s="11" t="s">
        <v>114</v>
      </c>
      <c r="P210" s="11" t="s">
        <v>310</v>
      </c>
      <c r="Q210" s="11">
        <v>365</v>
      </c>
      <c r="R210" s="11">
        <v>7.6614229000000006E-2</v>
      </c>
      <c r="S210" s="11">
        <f t="shared" si="9"/>
        <v>2.0990199726027398E-4</v>
      </c>
      <c r="T210" s="11">
        <f t="shared" si="10"/>
        <v>3.6482966190476192E-3</v>
      </c>
      <c r="U210" s="11" t="s">
        <v>1639</v>
      </c>
      <c r="V210" s="11" t="s">
        <v>80</v>
      </c>
      <c r="W210" s="11" t="s">
        <v>851</v>
      </c>
      <c r="X210" s="11" t="s">
        <v>80</v>
      </c>
      <c r="Y210" s="11" t="s">
        <v>80</v>
      </c>
      <c r="Z210" s="11" t="s">
        <v>80</v>
      </c>
      <c r="AA210" s="11" t="s">
        <v>851</v>
      </c>
      <c r="AB210" s="23">
        <v>6.6000000000000003E-2</v>
      </c>
      <c r="AC210" s="23">
        <v>6.6000000000000003E-2</v>
      </c>
      <c r="AD210" s="23">
        <v>6.6000000000000003E-2</v>
      </c>
      <c r="AE210" s="23">
        <v>6.6000000000000003E-2</v>
      </c>
      <c r="AF210" s="23">
        <v>6.6000000000000003E-2</v>
      </c>
      <c r="AG210" s="23">
        <v>6.6000000000000003E-2</v>
      </c>
      <c r="AH210" s="11" t="str">
        <f t="shared" si="11"/>
        <v>NO</v>
      </c>
    </row>
    <row r="211" spans="1:34" x14ac:dyDescent="0.25">
      <c r="A211" s="11">
        <v>2019</v>
      </c>
      <c r="B211" s="10" t="s">
        <v>1641</v>
      </c>
      <c r="C211" s="11" t="s">
        <v>399</v>
      </c>
      <c r="D211" s="11" t="s">
        <v>1642</v>
      </c>
      <c r="E211" s="11" t="s">
        <v>122</v>
      </c>
      <c r="F211" s="11">
        <v>36.550454999999999</v>
      </c>
      <c r="G211" s="11">
        <v>-82.634793999999999</v>
      </c>
      <c r="H211" s="12">
        <v>110070828339</v>
      </c>
      <c r="I211" s="11">
        <v>2892</v>
      </c>
      <c r="J211" s="11" t="s">
        <v>1643</v>
      </c>
      <c r="K211" s="11">
        <v>325620</v>
      </c>
      <c r="L211" s="11" t="s">
        <v>1644</v>
      </c>
      <c r="M211" s="11" t="s">
        <v>1645</v>
      </c>
      <c r="N211" s="11" t="s">
        <v>1646</v>
      </c>
      <c r="O211" s="11" t="s">
        <v>72</v>
      </c>
      <c r="P211" s="11" t="s">
        <v>73</v>
      </c>
      <c r="Q211" s="11">
        <v>250</v>
      </c>
      <c r="R211" s="11">
        <v>4.5570250000000003</v>
      </c>
      <c r="S211" s="11">
        <f t="shared" si="9"/>
        <v>1.8228100000000001E-2</v>
      </c>
      <c r="T211" s="11">
        <f t="shared" si="10"/>
        <v>0.21700119047619049</v>
      </c>
      <c r="U211" s="11" t="s">
        <v>1647</v>
      </c>
      <c r="V211" s="11">
        <v>19.955105750000001</v>
      </c>
      <c r="W211" s="11" t="s">
        <v>109</v>
      </c>
      <c r="X211" s="11">
        <v>19.955105750000001</v>
      </c>
      <c r="Y211" s="11" t="s">
        <v>109</v>
      </c>
      <c r="Z211" s="11">
        <v>19.955105750000001</v>
      </c>
      <c r="AA211" s="11" t="s">
        <v>109</v>
      </c>
      <c r="AB211" s="35">
        <f>($S211*'Conversion Factors'!$B$2)/($Z211*'Conversion Factors'!$B$3)</f>
        <v>0.91345544485525965</v>
      </c>
      <c r="AC211" s="23">
        <f>($S211*'Conversion Factors'!$B$2)/($V211*'Conversion Factors'!$B$3)</f>
        <v>0.91345544485525965</v>
      </c>
      <c r="AD211" s="23">
        <f>($S211*'Conversion Factors'!$B$2)/($X211*'Conversion Factors'!$B$3)</f>
        <v>0.91345544485525965</v>
      </c>
      <c r="AE211" s="23">
        <f>($T211*'Conversion Factors'!$B$2)/($Z211*'Conversion Factors'!$B$3)</f>
        <v>10.874469581610235</v>
      </c>
      <c r="AF211" s="23">
        <f>($T211*'Conversion Factors'!$B$2)/($V211*'Conversion Factors'!$B$3)</f>
        <v>10.874469581610235</v>
      </c>
      <c r="AG211" s="23">
        <f>($T211*'Conversion Factors'!$B$2)/($X211*'Conversion Factors'!$B$3)</f>
        <v>10.874469581610235</v>
      </c>
      <c r="AH211" s="11" t="str">
        <f t="shared" si="11"/>
        <v>NO</v>
      </c>
    </row>
    <row r="212" spans="1:34" s="24" customFormat="1" x14ac:dyDescent="0.25">
      <c r="A212" s="24">
        <v>2023</v>
      </c>
      <c r="B212" s="27" t="s">
        <v>1651</v>
      </c>
      <c r="C212" s="24" t="s">
        <v>843</v>
      </c>
      <c r="D212" s="24" t="s">
        <v>855</v>
      </c>
      <c r="E212" s="24" t="s">
        <v>624</v>
      </c>
      <c r="F212" s="24">
        <v>36.090899999999998</v>
      </c>
      <c r="G212" s="24">
        <v>-115.1833</v>
      </c>
      <c r="H212" s="25">
        <v>110070948151</v>
      </c>
      <c r="I212" s="24">
        <v>7941</v>
      </c>
      <c r="J212" s="24" t="s">
        <v>1652</v>
      </c>
      <c r="K212" s="24">
        <v>611610</v>
      </c>
      <c r="L212" s="24" t="s">
        <v>1653</v>
      </c>
      <c r="M212" s="24" t="s">
        <v>812</v>
      </c>
      <c r="N212" s="24" t="s">
        <v>813</v>
      </c>
      <c r="O212" s="24" t="s">
        <v>723</v>
      </c>
      <c r="P212" s="24" t="s">
        <v>73</v>
      </c>
      <c r="Q212" s="24">
        <v>250</v>
      </c>
      <c r="R212" s="24">
        <v>6.2714327E-2</v>
      </c>
      <c r="S212" s="24">
        <f t="shared" si="9"/>
        <v>2.5085730800000002E-4</v>
      </c>
      <c r="T212" s="24">
        <f t="shared" si="10"/>
        <v>2.9863965238095236E-3</v>
      </c>
      <c r="U212" s="24" t="s">
        <v>1654</v>
      </c>
      <c r="V212" s="24" t="s">
        <v>80</v>
      </c>
      <c r="W212" s="24" t="s">
        <v>851</v>
      </c>
      <c r="X212" s="24" t="s">
        <v>80</v>
      </c>
      <c r="Y212" s="24" t="s">
        <v>80</v>
      </c>
      <c r="Z212" s="24" t="s">
        <v>80</v>
      </c>
      <c r="AA212" s="24" t="s">
        <v>851</v>
      </c>
      <c r="AB212" s="28">
        <v>5</v>
      </c>
      <c r="AC212" s="26">
        <v>5</v>
      </c>
      <c r="AD212" s="26">
        <v>5</v>
      </c>
      <c r="AE212" s="26">
        <v>5</v>
      </c>
      <c r="AF212" s="26">
        <v>5</v>
      </c>
      <c r="AG212" s="26">
        <v>5</v>
      </c>
      <c r="AH212" s="24" t="str">
        <f t="shared" si="11"/>
        <v>NO</v>
      </c>
    </row>
    <row r="213" spans="1:34" x14ac:dyDescent="0.25">
      <c r="A213" s="11">
        <v>2023</v>
      </c>
      <c r="B213" s="11" t="s">
        <v>1655</v>
      </c>
      <c r="C213" s="11" t="s">
        <v>1656</v>
      </c>
      <c r="D213" s="11" t="s">
        <v>1657</v>
      </c>
      <c r="E213" s="11" t="s">
        <v>1658</v>
      </c>
      <c r="F213" s="11">
        <v>42.362200000000001</v>
      </c>
      <c r="G213" s="11">
        <v>-71.084089000000006</v>
      </c>
      <c r="H213" s="12">
        <v>110071158765</v>
      </c>
      <c r="I213" s="11">
        <v>4959</v>
      </c>
      <c r="J213" s="11" t="s">
        <v>308</v>
      </c>
      <c r="K213" s="11">
        <v>339999</v>
      </c>
      <c r="L213" s="11" t="s">
        <v>309</v>
      </c>
      <c r="M213" s="11" t="s">
        <v>275</v>
      </c>
      <c r="N213" s="11" t="s">
        <v>276</v>
      </c>
      <c r="O213" s="11" t="s">
        <v>723</v>
      </c>
      <c r="P213" s="11" t="s">
        <v>1659</v>
      </c>
      <c r="Q213" s="11">
        <v>250</v>
      </c>
      <c r="R213" s="11">
        <v>5.5009580000000002E-3</v>
      </c>
      <c r="S213" s="11">
        <f t="shared" si="9"/>
        <v>2.2003832000000002E-5</v>
      </c>
      <c r="T213" s="11">
        <f t="shared" si="10"/>
        <v>2.6195038095238097E-4</v>
      </c>
      <c r="U213" s="11" t="s">
        <v>1660</v>
      </c>
      <c r="V213" s="11" t="s">
        <v>80</v>
      </c>
      <c r="W213" s="11" t="s">
        <v>851</v>
      </c>
      <c r="X213" s="11" t="s">
        <v>80</v>
      </c>
      <c r="Y213" s="11" t="s">
        <v>80</v>
      </c>
      <c r="Z213" s="11" t="s">
        <v>80</v>
      </c>
      <c r="AA213" s="11" t="s">
        <v>851</v>
      </c>
      <c r="AB213" s="23">
        <v>3.5</v>
      </c>
      <c r="AC213" s="23">
        <v>3.5</v>
      </c>
      <c r="AD213" s="23">
        <v>3.5</v>
      </c>
      <c r="AE213" s="23">
        <v>3.5</v>
      </c>
      <c r="AF213" s="23">
        <v>3.5</v>
      </c>
      <c r="AG213" s="23">
        <v>3.5</v>
      </c>
      <c r="AH213" s="11" t="str">
        <f t="shared" si="11"/>
        <v>NO</v>
      </c>
    </row>
    <row r="214" spans="1:34" x14ac:dyDescent="0.25">
      <c r="A214" s="11">
        <v>2023</v>
      </c>
      <c r="B214" s="11" t="s">
        <v>1663</v>
      </c>
      <c r="C214" s="11" t="s">
        <v>1664</v>
      </c>
      <c r="D214" s="11" t="s">
        <v>752</v>
      </c>
      <c r="E214" s="11" t="s">
        <v>256</v>
      </c>
      <c r="F214" s="11">
        <v>38.030833000000001</v>
      </c>
      <c r="G214" s="11">
        <v>-122.075</v>
      </c>
      <c r="H214" s="12">
        <v>110071349304</v>
      </c>
      <c r="I214" s="11">
        <v>2911</v>
      </c>
      <c r="J214" s="11" t="s">
        <v>449</v>
      </c>
      <c r="K214" s="11">
        <v>325920</v>
      </c>
      <c r="L214" s="11" t="s">
        <v>450</v>
      </c>
      <c r="M214" s="11" t="s">
        <v>451</v>
      </c>
      <c r="N214" s="11" t="s">
        <v>450</v>
      </c>
      <c r="O214" s="11" t="s">
        <v>1118</v>
      </c>
      <c r="P214" s="11" t="s">
        <v>1665</v>
      </c>
      <c r="Q214" s="11">
        <v>250</v>
      </c>
      <c r="R214" s="11">
        <v>2.9588252999999998E-2</v>
      </c>
      <c r="S214" s="11">
        <f t="shared" si="9"/>
        <v>1.1835301199999999E-4</v>
      </c>
      <c r="T214" s="11">
        <f t="shared" si="10"/>
        <v>1.4089644285714285E-3</v>
      </c>
      <c r="U214" s="11" t="s">
        <v>1666</v>
      </c>
      <c r="V214" s="11">
        <v>11.72717115</v>
      </c>
      <c r="W214" s="11" t="s">
        <v>109</v>
      </c>
      <c r="X214" s="11">
        <v>11.72717115</v>
      </c>
      <c r="Y214" s="11" t="s">
        <v>109</v>
      </c>
      <c r="Z214" s="11">
        <v>11.72717115</v>
      </c>
      <c r="AA214" s="11" t="s">
        <v>109</v>
      </c>
      <c r="AB214" s="23">
        <f>($S214*'Conversion Factors'!$B$2)/($Z214*'Conversion Factors'!$B$3)</f>
        <v>1.0092204717247602E-2</v>
      </c>
      <c r="AC214" s="23">
        <f>($S214*'Conversion Factors'!$B$2)/($V214*'Conversion Factors'!$B$3)</f>
        <v>1.0092204717247602E-2</v>
      </c>
      <c r="AD214" s="23">
        <f>($S214*'Conversion Factors'!$B$2)/($X214*'Conversion Factors'!$B$3)</f>
        <v>1.0092204717247602E-2</v>
      </c>
      <c r="AE214" s="23">
        <f>($T214*'Conversion Factors'!$B$2)/($Z214*'Conversion Factors'!$B$3)</f>
        <v>0.12014529425294766</v>
      </c>
      <c r="AF214" s="23">
        <f>($T214*'Conversion Factors'!$B$2)/($V214*'Conversion Factors'!$B$3)</f>
        <v>0.12014529425294766</v>
      </c>
      <c r="AG214" s="23">
        <f>($T214*'Conversion Factors'!$B$2)/($X214*'Conversion Factors'!$B$3)</f>
        <v>0.12014529425294766</v>
      </c>
      <c r="AH214" s="11" t="str">
        <f t="shared" si="11"/>
        <v>NO</v>
      </c>
    </row>
    <row r="215" spans="1:34" x14ac:dyDescent="0.25">
      <c r="A215" s="11">
        <v>2023</v>
      </c>
      <c r="B215" s="11" t="s">
        <v>1670</v>
      </c>
      <c r="C215" s="11" t="s">
        <v>1671</v>
      </c>
      <c r="D215" s="11" t="s">
        <v>1672</v>
      </c>
      <c r="E215" s="11" t="s">
        <v>1658</v>
      </c>
      <c r="F215" s="11">
        <v>42.313240999999998</v>
      </c>
      <c r="G215" s="11">
        <v>-71.046143999999998</v>
      </c>
      <c r="H215" s="12">
        <v>110071445083</v>
      </c>
      <c r="I215" s="11">
        <v>4959</v>
      </c>
      <c r="J215" s="11" t="s">
        <v>308</v>
      </c>
      <c r="K215" s="11">
        <v>339999</v>
      </c>
      <c r="L215" s="11" t="s">
        <v>309</v>
      </c>
      <c r="M215" s="11" t="s">
        <v>275</v>
      </c>
      <c r="N215" s="11" t="s">
        <v>276</v>
      </c>
      <c r="O215" s="11" t="s">
        <v>723</v>
      </c>
      <c r="P215" s="11" t="s">
        <v>1673</v>
      </c>
      <c r="Q215" s="11">
        <v>250</v>
      </c>
      <c r="R215" s="11">
        <v>4.6591460000000003E-3</v>
      </c>
      <c r="S215" s="11">
        <f t="shared" si="9"/>
        <v>1.8636584E-5</v>
      </c>
      <c r="T215" s="11">
        <f t="shared" si="10"/>
        <v>2.2186409523809524E-4</v>
      </c>
      <c r="U215" s="11" t="s">
        <v>1674</v>
      </c>
      <c r="V215" s="11" t="s">
        <v>80</v>
      </c>
      <c r="W215" s="11" t="s">
        <v>851</v>
      </c>
      <c r="X215" s="11" t="s">
        <v>80</v>
      </c>
      <c r="Y215" s="11" t="s">
        <v>80</v>
      </c>
      <c r="Z215" s="11" t="s">
        <v>80</v>
      </c>
      <c r="AA215" s="11" t="s">
        <v>851</v>
      </c>
      <c r="AB215" s="23" t="e">
        <f>($S215*'Conversion Factors'!$B$2)/($Z215*'Conversion Factors'!$B$3)</f>
        <v>#VALUE!</v>
      </c>
      <c r="AC215" s="23" t="e">
        <f>($S215*'Conversion Factors'!$B$2)/($V215*'Conversion Factors'!$B$3)</f>
        <v>#VALUE!</v>
      </c>
      <c r="AD215" s="23" t="e">
        <f>($S215*'Conversion Factors'!$B$2)/($X215*'Conversion Factors'!$B$3)</f>
        <v>#VALUE!</v>
      </c>
      <c r="AE215" s="23" t="e">
        <f>($T215*'Conversion Factors'!$B$2)/($Z215*'Conversion Factors'!$B$3)</f>
        <v>#VALUE!</v>
      </c>
      <c r="AF215" s="23" t="e">
        <f>($T215*'Conversion Factors'!$B$2)/($V215*'Conversion Factors'!$B$3)</f>
        <v>#VALUE!</v>
      </c>
      <c r="AG215" s="23" t="e">
        <f>($T215*'Conversion Factors'!$B$2)/($X215*'Conversion Factors'!$B$3)</f>
        <v>#VALUE!</v>
      </c>
      <c r="AH215" s="11" t="e">
        <f t="shared" si="11"/>
        <v>#VALUE!</v>
      </c>
    </row>
  </sheetData>
  <sheetProtection sheet="1" objects="1" scenarios="1" formatCells="0" formatColumns="0" formatRows="0" sort="0" autoFilter="0"/>
  <autoFilter ref="A2:AK215" xr:uid="{E66A95EB-A194-4FE1-808E-615C31191C2A}"/>
  <mergeCells count="4">
    <mergeCell ref="AB1:AD1"/>
    <mergeCell ref="AE1:AG1"/>
    <mergeCell ref="V1:AA1"/>
    <mergeCell ref="AH1:A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FC6CF-4043-4558-8422-08488573B993}">
  <sheetPr codeName="Sheet4"/>
  <dimension ref="A1:P29"/>
  <sheetViews>
    <sheetView workbookViewId="0"/>
  </sheetViews>
  <sheetFormatPr defaultRowHeight="15" x14ac:dyDescent="0.25"/>
  <cols>
    <col min="1" max="1" width="9.140625" style="11"/>
    <col min="2" max="2" width="11.7109375" style="11" customWidth="1"/>
    <col min="3" max="3" width="27.7109375" style="11" bestFit="1" customWidth="1"/>
    <col min="4" max="4" width="13.5703125" style="11" customWidth="1"/>
    <col min="5" max="13" width="9.140625" style="11"/>
    <col min="14" max="14" width="15.140625" style="11" customWidth="1"/>
    <col min="15" max="15" width="26.7109375" style="11" bestFit="1" customWidth="1"/>
    <col min="16" max="16" width="16.5703125" style="11" customWidth="1"/>
    <col min="17" max="16384" width="9.140625" style="11"/>
  </cols>
  <sheetData>
    <row r="1" spans="1:16" x14ac:dyDescent="0.25">
      <c r="A1" s="11" t="s">
        <v>1693</v>
      </c>
      <c r="B1" s="10" t="s">
        <v>1694</v>
      </c>
      <c r="C1" s="10" t="s">
        <v>1695</v>
      </c>
      <c r="D1" s="10" t="s">
        <v>1696</v>
      </c>
      <c r="N1" s="10" t="s">
        <v>1694</v>
      </c>
      <c r="O1" s="10" t="s">
        <v>1697</v>
      </c>
      <c r="P1" s="10" t="s">
        <v>1696</v>
      </c>
    </row>
    <row r="2" spans="1:16" x14ac:dyDescent="0.25">
      <c r="A2" s="11">
        <v>1</v>
      </c>
      <c r="B2" s="11">
        <v>85.4</v>
      </c>
      <c r="C2" s="11">
        <f>(A4-A2)/(B4-B2)</f>
        <v>-1.1764705882352922</v>
      </c>
      <c r="D2" s="11">
        <v>37.299999999999997</v>
      </c>
      <c r="E2" s="11">
        <f>3/(36.6-37.3)</f>
        <v>-4.2857142857143122</v>
      </c>
      <c r="N2" s="11">
        <v>1480</v>
      </c>
      <c r="P2" s="11">
        <v>646</v>
      </c>
    </row>
    <row r="3" spans="1:16" x14ac:dyDescent="0.25">
      <c r="A3" s="11">
        <v>2</v>
      </c>
    </row>
    <row r="4" spans="1:16" x14ac:dyDescent="0.25">
      <c r="A4" s="11">
        <v>3</v>
      </c>
      <c r="B4" s="11">
        <v>83.7</v>
      </c>
      <c r="C4" s="11">
        <f>($A4-$A2)/(B6-B4)</f>
        <v>-2.3894862604540022E-2</v>
      </c>
      <c r="D4" s="11">
        <v>36.6</v>
      </c>
      <c r="N4" s="11">
        <v>1470</v>
      </c>
      <c r="P4" s="11">
        <v>644</v>
      </c>
    </row>
    <row r="5" spans="1:16" x14ac:dyDescent="0.25">
      <c r="A5" s="11">
        <v>4</v>
      </c>
    </row>
    <row r="6" spans="1:16" x14ac:dyDescent="0.25">
      <c r="A6" s="11">
        <v>5</v>
      </c>
    </row>
    <row r="7" spans="1:16" x14ac:dyDescent="0.25">
      <c r="A7" s="11">
        <v>6</v>
      </c>
    </row>
    <row r="8" spans="1:16" x14ac:dyDescent="0.25">
      <c r="A8" s="11">
        <v>7</v>
      </c>
      <c r="B8" s="11">
        <v>81.2</v>
      </c>
      <c r="C8" s="11">
        <f>(A8-A4)/(B8-B4)</f>
        <v>-1.6</v>
      </c>
      <c r="D8" s="11">
        <v>35.5</v>
      </c>
      <c r="E8" s="11">
        <f>4/(35.5-36.6)</f>
        <v>-3.6363636363636318</v>
      </c>
      <c r="N8" s="11">
        <v>1460</v>
      </c>
      <c r="P8" s="11">
        <v>637</v>
      </c>
    </row>
    <row r="9" spans="1:16" x14ac:dyDescent="0.25">
      <c r="A9" s="11">
        <v>8</v>
      </c>
    </row>
    <row r="10" spans="1:16" x14ac:dyDescent="0.25">
      <c r="A10" s="11">
        <v>9</v>
      </c>
    </row>
    <row r="11" spans="1:16" x14ac:dyDescent="0.25">
      <c r="A11" s="11">
        <v>10</v>
      </c>
    </row>
    <row r="12" spans="1:16" x14ac:dyDescent="0.25">
      <c r="A12" s="11">
        <v>11</v>
      </c>
    </row>
    <row r="13" spans="1:16" x14ac:dyDescent="0.25">
      <c r="A13" s="11">
        <v>12</v>
      </c>
    </row>
    <row r="14" spans="1:16" x14ac:dyDescent="0.25">
      <c r="A14" s="11">
        <v>13</v>
      </c>
    </row>
    <row r="15" spans="1:16" x14ac:dyDescent="0.25">
      <c r="A15" s="11">
        <v>14</v>
      </c>
    </row>
    <row r="16" spans="1:16" x14ac:dyDescent="0.25">
      <c r="A16" s="11">
        <v>15</v>
      </c>
    </row>
    <row r="17" spans="1:16" x14ac:dyDescent="0.25">
      <c r="A17" s="11">
        <v>16</v>
      </c>
    </row>
    <row r="18" spans="1:16" x14ac:dyDescent="0.25">
      <c r="A18" s="11">
        <v>17</v>
      </c>
      <c r="F18" s="11">
        <f>F19/1.67</f>
        <v>72.816766467065875</v>
      </c>
      <c r="J18" s="11">
        <f>J19/3.7</f>
        <v>31.716216216216214</v>
      </c>
    </row>
    <row r="19" spans="1:16" x14ac:dyDescent="0.25">
      <c r="A19" s="11">
        <v>18</v>
      </c>
      <c r="F19" s="11">
        <f>135.604-14</f>
        <v>121.60400000000001</v>
      </c>
      <c r="H19" s="11">
        <f>1.67*81.2</f>
        <v>135.60399999999998</v>
      </c>
      <c r="J19" s="11">
        <f>131.35-14</f>
        <v>117.35</v>
      </c>
      <c r="L19" s="11">
        <f>3.7*35.5</f>
        <v>131.35</v>
      </c>
    </row>
    <row r="20" spans="1:16" x14ac:dyDescent="0.25">
      <c r="A20" s="11">
        <v>19</v>
      </c>
      <c r="F20" s="11" t="s">
        <v>1698</v>
      </c>
      <c r="J20" s="11" t="s">
        <v>1699</v>
      </c>
    </row>
    <row r="21" spans="1:16" x14ac:dyDescent="0.25">
      <c r="A21" s="11">
        <v>20</v>
      </c>
      <c r="F21" s="11" t="s">
        <v>1700</v>
      </c>
      <c r="J21" s="11" t="s">
        <v>1701</v>
      </c>
      <c r="L21" s="11">
        <f>30.1-35.5</f>
        <v>-5.3999999999999986</v>
      </c>
    </row>
    <row r="22" spans="1:16" x14ac:dyDescent="0.25">
      <c r="A22" s="10">
        <v>21</v>
      </c>
      <c r="B22" s="11">
        <f ca="1">(A22-A8)/(B22-B8)=1.67</f>
        <v>0</v>
      </c>
      <c r="D22" s="11" t="s">
        <v>1700</v>
      </c>
      <c r="E22" s="11">
        <v>3.7</v>
      </c>
      <c r="F22" s="11">
        <v>72.8</v>
      </c>
      <c r="G22" s="11">
        <v>31.7</v>
      </c>
    </row>
    <row r="23" spans="1:16" x14ac:dyDescent="0.25">
      <c r="A23" s="11">
        <v>22</v>
      </c>
    </row>
    <row r="24" spans="1:16" x14ac:dyDescent="0.25">
      <c r="A24" s="11">
        <v>23</v>
      </c>
    </row>
    <row r="25" spans="1:16" x14ac:dyDescent="0.25">
      <c r="A25" s="11">
        <v>24</v>
      </c>
    </row>
    <row r="26" spans="1:16" x14ac:dyDescent="0.25">
      <c r="A26" s="11">
        <v>25</v>
      </c>
    </row>
    <row r="27" spans="1:16" x14ac:dyDescent="0.25">
      <c r="A27" s="11">
        <v>26</v>
      </c>
    </row>
    <row r="28" spans="1:16" x14ac:dyDescent="0.25">
      <c r="A28" s="11">
        <v>27</v>
      </c>
    </row>
    <row r="29" spans="1:16" x14ac:dyDescent="0.25">
      <c r="A29" s="11">
        <v>28</v>
      </c>
      <c r="B29" s="11">
        <v>68.900000000000006</v>
      </c>
      <c r="C29" s="11">
        <f>21/(68.9-81.2)</f>
        <v>-1.7073170731707321</v>
      </c>
      <c r="D29" s="11">
        <v>30.1</v>
      </c>
      <c r="E29" s="11">
        <f>21/(30.1-35.5)</f>
        <v>-3.8888888888888897</v>
      </c>
      <c r="N29" s="11">
        <v>1270</v>
      </c>
      <c r="P29" s="11">
        <v>555</v>
      </c>
    </row>
  </sheetData>
  <sheetProtection sheet="1" objects="1" scenarios="1" formatCells="0" formatColumns="0" formatRows="0" sort="0" autoFilter="0"/>
  <autoFilter ref="A1:P29" xr:uid="{F21FC6CF-4043-4558-8422-08488573B99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BC2C-54F0-48B3-ADBF-35C50769258F}">
  <sheetPr codeName="Sheet5"/>
  <dimension ref="A1:B3"/>
  <sheetViews>
    <sheetView workbookViewId="0"/>
  </sheetViews>
  <sheetFormatPr defaultRowHeight="15" x14ac:dyDescent="0.25"/>
  <cols>
    <col min="1" max="1" width="17.140625" style="11" customWidth="1"/>
    <col min="2" max="2" width="11" style="11" bestFit="1" customWidth="1"/>
    <col min="3" max="16384" width="9.140625" style="11"/>
  </cols>
  <sheetData>
    <row r="1" spans="1:2" x14ac:dyDescent="0.25">
      <c r="A1" s="11" t="s">
        <v>1702</v>
      </c>
      <c r="B1" s="11" t="s">
        <v>1703</v>
      </c>
    </row>
    <row r="2" spans="1:2" x14ac:dyDescent="0.25">
      <c r="A2" s="11" t="s">
        <v>1704</v>
      </c>
      <c r="B2" s="11">
        <v>1000000000</v>
      </c>
    </row>
    <row r="3" spans="1:2" x14ac:dyDescent="0.25">
      <c r="A3" s="11" t="s">
        <v>1705</v>
      </c>
      <c r="B3" s="11">
        <v>1000000</v>
      </c>
    </row>
  </sheetData>
  <sheetProtection sheet="1" objects="1" scenarios="1" formatCells="0" formatColumns="0" formatRows="0" sort="0" autoFilter="0"/>
  <autoFilter ref="A1:B3" xr:uid="{AC1BBC2C-54F0-48B3-ADBF-35C50769258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CASRN 78-87-5</TermName>
          <TermId xmlns="http://schemas.microsoft.com/office/infopath/2007/PartnerControls">6c0f0415-e883-4313-be5b-62ccf49181ff</TermId>
        </TermInfo>
        <TermInfo xmlns="http://schemas.microsoft.com/office/infopath/2007/PartnerControls">
          <TermName xmlns="http://schemas.microsoft.com/office/infopath/2007/PartnerControls">Surface Water</TermName>
          <TermId xmlns="http://schemas.microsoft.com/office/infopath/2007/PartnerControls">e54a0bb1-340a-43ca-8185-8dc083d9a2e5</TermId>
        </TermInfo>
        <TermInfo xmlns="http://schemas.microsoft.com/office/infopath/2007/PartnerControls">
          <TermName xmlns="http://schemas.microsoft.com/office/infopath/2007/PartnerControls">Surface Water Concentration</TermName>
          <TermId xmlns="http://schemas.microsoft.com/office/infopath/2007/PartnerControls">3ee205be-87e5-40be-ae3d-87d33827445d</TermId>
        </TermInfo>
        <TermInfo xmlns="http://schemas.microsoft.com/office/infopath/2007/PartnerControls">
          <TermName xmlns="http://schemas.microsoft.com/office/infopath/2007/PartnerControls">Surface water exposure</TermName>
          <TermId xmlns="http://schemas.microsoft.com/office/infopath/2007/PartnerControls">702a9a18-ec32-41a0-ab57-37b7052a4be5</TermId>
        </TermInfo>
        <TermInfo xmlns="http://schemas.microsoft.com/office/infopath/2007/PartnerControls">
          <TermName xmlns="http://schemas.microsoft.com/office/infopath/2007/PartnerControls">environmental exposure</TermName>
          <TermId xmlns="http://schemas.microsoft.com/office/infopath/2007/PartnerControls">c4110764-93d9-4175-905d-920c577e0875</TermId>
        </TermInfo>
        <TermInfo xmlns="http://schemas.microsoft.com/office/infopath/2007/PartnerControls">
          <TermName xmlns="http://schemas.microsoft.com/office/infopath/2007/PartnerControls">12DCP</TermName>
          <TermId xmlns="http://schemas.microsoft.com/office/infopath/2007/PartnerControls">d176ffec-5a29-4ccc-9d1a-3beae4ea5552</TermId>
        </TermInfo>
        <TermInfo xmlns="http://schemas.microsoft.com/office/infopath/2007/PartnerControls">
          <TermName xmlns="http://schemas.microsoft.com/office/infopath/2007/PartnerControls">12Dichloropropane</TermName>
          <TermId xmlns="http://schemas.microsoft.com/office/infopath/2007/PartnerControls">1c68f91c-a98e-44e5-9441-281843d32ac9</TermId>
        </TermInfo>
        <TermInfo xmlns="http://schemas.microsoft.com/office/infopath/2007/PartnerControls">
          <TermName xmlns="http://schemas.microsoft.com/office/infopath/2007/PartnerControls">Exposure</TermName>
          <TermId xmlns="http://schemas.microsoft.com/office/infopath/2007/PartnerControls">44a40c17-e1b9-4157-a85d-d32620a2144a</TermId>
        </TermInfo>
      </Terms>
    </TaxKeywordTaxHTField>
    <Record xmlns="4ffa91fb-a0ff-4ac5-b2db-65c790d184a4">Shared</Record>
    <_ip_UnifiedCompliancePolicyProperties xmlns="http://schemas.microsoft.com/sharepoint/v3" xsi:nil="true"/>
    <Rights xmlns="4ffa91fb-a0ff-4ac5-b2db-65c790d184a4" xsi:nil="true"/>
    <lcf76f155ced4ddcb4097134ff3c332f xmlns="ead8da0f-3542-4e50-96c8-f1f698624e86">
      <Terms xmlns="http://schemas.microsoft.com/office/infopath/2007/PartnerControls"/>
    </lcf76f155ced4ddcb4097134ff3c332f>
    <Document_x0020_Creation_x0020_Date xmlns="4ffa91fb-a0ff-4ac5-b2db-65c790d184a4">2025-12-30T13:50:38+00:00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2106</Value>
      <Value>657</Value>
      <Value>2169</Value>
      <Value>1830</Value>
      <Value>1842</Value>
      <Value>2130</Value>
      <Value>2129</Value>
      <Value>1193</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FCDE8F29-34EA-48E5-967B-A97273618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DF549E-CB1D-4240-BFC5-431342EB8C3E}">
  <ds:schemaRefs>
    <ds:schemaRef ds:uri="http://purl.org/dc/terms/"/>
    <ds:schemaRef ds:uri="http://schemas.microsoft.com/office/infopath/2007/PartnerControls"/>
    <ds:schemaRef ds:uri="http://purl.org/dc/dcmitype/"/>
    <ds:schemaRef ds:uri="http://schemas.microsoft.com/sharepoint.v3"/>
    <ds:schemaRef ds:uri="http://purl.org/dc/elements/1.1/"/>
    <ds:schemaRef ds:uri="fecc2597-e8fd-4279-ac06-bd7c891938be"/>
    <ds:schemaRef ds:uri="http://schemas.openxmlformats.org/package/2006/metadata/core-properties"/>
    <ds:schemaRef ds:uri="4ffa91fb-a0ff-4ac5-b2db-65c790d184a4"/>
    <ds:schemaRef ds:uri="http://www.w3.org/XML/1998/namespace"/>
    <ds:schemaRef ds:uri="http://schemas.microsoft.com/office/2006/documentManagement/types"/>
    <ds:schemaRef ds:uri="http://schemas.microsoft.com/sharepoint/v3"/>
    <ds:schemaRef ds:uri="ead8da0f-3542-4e50-96c8-f1f698624e86"/>
    <ds:schemaRef ds:uri="http://schemas.microsoft.com/sharepoint/v3/fields"/>
    <ds:schemaRef ds:uri="http://schemas.microsoft.com/office/2006/metadata/properties"/>
  </ds:schemaRefs>
</ds:datastoreItem>
</file>

<file path=customXml/itemProps3.xml><?xml version="1.0" encoding="utf-8"?>
<ds:datastoreItem xmlns:ds="http://schemas.openxmlformats.org/officeDocument/2006/customXml" ds:itemID="{B662296F-E0D5-416A-9ACE-888C1198F301}">
  <ds:schemaRefs>
    <ds:schemaRef ds:uri="http://schemas.microsoft.com/sharepoint/v3/contenttype/forms"/>
  </ds:schemaRefs>
</ds:datastoreItem>
</file>

<file path=customXml/itemProps4.xml><?xml version="1.0" encoding="utf-8"?>
<ds:datastoreItem xmlns:ds="http://schemas.openxmlformats.org/officeDocument/2006/customXml" ds:itemID="{D15C792C-DBC7-46D9-8121-E8BEB02BB35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Facility Max Release</vt:lpstr>
      <vt:lpstr>EFAST Calcs_Waterbody Conc</vt:lpstr>
      <vt:lpstr>PSC regression</vt:lpstr>
      <vt:lpstr>Conversion Factors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Surface Water Concentration Modeling and Environmental Exposure for 1,2-Dichloropropane</dc:title>
  <dc:subject>Draft Risk Evaluation for 1,2-Dichloropropane</dc:subject>
  <dc:creator>US EPA</dc:creator>
  <cp:keywords>12Dichloropropane ; 12DCP ; CASRN 78-87-5 ; Surface Water ; Surface water exposure ; Surface Water Concentration ; environmental exposure ; Exposure</cp:keywords>
  <dc:description/>
  <cp:lastModifiedBy>Stanfield, Kelley</cp:lastModifiedBy>
  <cp:revision/>
  <dcterms:created xsi:type="dcterms:W3CDTF">2025-10-01T18:20:16Z</dcterms:created>
  <dcterms:modified xsi:type="dcterms:W3CDTF">2026-07-31T15:29:03Z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TaxKeyword">
    <vt:lpwstr>2106;#CASRN 78-87-5|6c0f0415-e883-4313-be5b-62ccf49181ff;#657;#Surface Water|e54a0bb1-340a-43ca-8185-8dc083d9a2e5;#2169;#Surface Water Concentration|3ee205be-87e5-40be-ae3d-87d33827445d;#1830;#Surface water exposure|702a9a18-ec32-41a0-ab57-37b7052a4be5;#1842;#environmental exposure|c4110764-93d9-4175-905d-920c577e0875;#2130;#12DCP|d176ffec-5a29-4ccc-9d1a-3beae4ea5552;#2129;#12Dichloropropane|1c68f91c-a98e-44e5-9441-281843d32ac9;#1193;#Exposure|44a40c17-e1b9-4157-a85d-d32620a2144a</vt:lpwstr>
  </property>
  <property fmtid="{D5CDD505-2E9C-101B-9397-08002B2CF9AE}" pid="4" name="Document_x0020_Type">
    <vt:lpwstr/>
  </property>
  <property fmtid="{D5CDD505-2E9C-101B-9397-08002B2CF9AE}" pid="5" name="MediaServiceImageTags">
    <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