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epa-my.sharepoint.com/personal/stanfield_kelley_epa_gov/Documents/Desktop/12DCP Docket Uploads/To Lock/"/>
    </mc:Choice>
  </mc:AlternateContent>
  <xr:revisionPtr revIDLastSave="1117" documentId="11_593A7BD6EDF23CEF6850EE4692EE6B3FA21C13CB" xr6:coauthVersionLast="47" xr6:coauthVersionMax="47" xr10:uidLastSave="{5300F636-29C7-44EA-AC2B-68528D09E1C2}"/>
  <bookViews>
    <workbookView xWindow="-25290" yWindow="1155" windowWidth="21840" windowHeight="15045" xr2:uid="{00000000-000D-0000-FFFF-FFFF00000000}"/>
  </bookViews>
  <sheets>
    <sheet name="Cover Page" sheetId="11" r:id="rId1"/>
    <sheet name="READ ME" sheetId="2" r:id="rId2"/>
    <sheet name="OES Summary" sheetId="9" r:id="rId3"/>
    <sheet name="Overall Release Summary" sheetId="4" r:id="rId4"/>
    <sheet name="Facility Summary" sheetId="5" r:id="rId5"/>
    <sheet name="2019-2023 TRI_Nonzero Unique" sheetId="10" r:id="rId6"/>
    <sheet name="2019-2023 TRI Data_All" sheetId="1" r:id="rId7"/>
  </sheets>
  <definedNames>
    <definedName name="_2017NEI_Nonpoint_TSCA_Chem_List">#REF!</definedName>
    <definedName name="_2017NEI_tsca_chemicals_wSCCdetail_Query">#REF!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8</definedName>
    <definedName name="_AtRisk_SimSetting_MultipleCPUMode" hidden="1">1</definedName>
    <definedName name="_AtRisk_SimSetting_MultipleCPUModeV8" hidden="1">1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6" hidden="1">'2019-2023 TRI Data_All'!$A$1:$AO$62</definedName>
    <definedName name="_xlnm._FilterDatabase" localSheetId="5" hidden="1">'2019-2023 TRI_Nonzero Unique'!$A$1:$AQ$16</definedName>
    <definedName name="_xlnm._FilterDatabase" localSheetId="4" hidden="1">'Facility Summary'!$A$1:$P$9</definedName>
    <definedName name="_xlnm._FilterDatabase" localSheetId="2" hidden="1">'OES Summary'!$A$2:$J$18</definedName>
    <definedName name="_xlnm._FilterDatabase" localSheetId="3" hidden="1">'Overall Release Summary'!$A$2:$L$2</definedName>
    <definedName name="_xlnm._FilterDatabase" localSheetId="1" hidden="1">'READ ME'!$A$6:$B$12</definedName>
    <definedName name="AT">#REF!</definedName>
    <definedName name="AT_50th_non_cancer">#REF!</definedName>
    <definedName name="AT_50th_non_cancer_DC">#REF!</definedName>
    <definedName name="AT_95th_non_cancer">#REF!</definedName>
    <definedName name="AT_95th_non_cancer_DC">#REF!</definedName>
    <definedName name="AT_AC">#REF!</definedName>
    <definedName name="AT_AC_DC">#REF!</definedName>
    <definedName name="AT_ADC_high">#REF!</definedName>
    <definedName name="AT_ADC_mid">#REF!</definedName>
    <definedName name="AT_cancer">#REF!</definedName>
    <definedName name="AT_cancer_DC">#REF!</definedName>
    <definedName name="AT_LADC">#REF!</definedName>
    <definedName name="AWD">#REF!</definedName>
    <definedName name="AWD_DC_50th">#REF!</definedName>
    <definedName name="AWD_DC_95th">#REF!</definedName>
    <definedName name="CASRN">#REF!</definedName>
    <definedName name="ED">#REF!</definedName>
    <definedName name="ED_AC">#REF!</definedName>
    <definedName name="ED_AC_DC">#REF!</definedName>
    <definedName name="ED_chronic">#REF!</definedName>
    <definedName name="ED_chronic_DC">#REF!</definedName>
    <definedName name="EF">#REF!</definedName>
    <definedName name="EG">#REF!</definedName>
    <definedName name="Pal_Workbook_GUID" hidden="1">"SK39RLEDQA2L46YW8H5SUKN3"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what">#REF!</definedName>
    <definedName name="WY_50th">#REF!</definedName>
    <definedName name="WY_50th_DC">#REF!</definedName>
    <definedName name="WY_95th">#REF!</definedName>
    <definedName name="WY_95th_DC">#REF!</definedName>
    <definedName name="WY_high">#REF!</definedName>
    <definedName name="WY_mi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9" l="1"/>
  <c r="C17" i="9"/>
  <c r="F3" i="9" a="1"/>
  <c r="F3" i="9" s="1"/>
  <c r="C3" i="9"/>
  <c r="C4" i="9" l="1"/>
  <c r="C5" i="9"/>
  <c r="C6" i="9"/>
  <c r="C7" i="9"/>
  <c r="C8" i="9"/>
  <c r="C9" i="9"/>
  <c r="C10" i="9"/>
  <c r="C11" i="9"/>
  <c r="C12" i="9"/>
  <c r="C13" i="9"/>
  <c r="C14" i="9"/>
  <c r="C15" i="9"/>
  <c r="C16" i="9"/>
  <c r="O9" i="5" l="1" a="1"/>
  <c r="O9" i="5" s="1"/>
  <c r="N9" i="5" a="1"/>
  <c r="N9" i="5" s="1"/>
  <c r="O8" i="5" a="1"/>
  <c r="O8" i="5" s="1"/>
  <c r="N8" i="5" a="1"/>
  <c r="N8" i="5" s="1"/>
  <c r="O7" i="5" a="1"/>
  <c r="O7" i="5" s="1"/>
  <c r="N7" i="5" a="1"/>
  <c r="N7" i="5" s="1"/>
  <c r="O6" i="5" a="1"/>
  <c r="O6" i="5" s="1"/>
  <c r="N6" i="5" a="1"/>
  <c r="N6" i="5" s="1"/>
  <c r="O5" i="5" a="1"/>
  <c r="O5" i="5" s="1"/>
  <c r="N5" i="5" a="1"/>
  <c r="N5" i="5" s="1"/>
  <c r="N3" i="5" a="1"/>
  <c r="N3" i="5" s="1"/>
  <c r="O3" i="5" a="1"/>
  <c r="O3" i="5" s="1"/>
  <c r="N4" i="5" a="1"/>
  <c r="N4" i="5" s="1"/>
  <c r="O4" i="5" a="1"/>
  <c r="O4" i="5" s="1"/>
  <c r="O2" i="5" a="1"/>
  <c r="O2" i="5" s="1"/>
  <c r="N2" i="5" a="1"/>
  <c r="N2" i="5" s="1"/>
  <c r="C3" i="4"/>
  <c r="D3" i="4"/>
  <c r="E3" i="4"/>
  <c r="F3" i="4"/>
  <c r="C4" i="4"/>
  <c r="D4" i="4"/>
  <c r="E4" i="4"/>
  <c r="F4" i="4"/>
  <c r="C5" i="4"/>
  <c r="D5" i="4"/>
  <c r="E5" i="4"/>
  <c r="F5" i="4"/>
  <c r="C6" i="4"/>
  <c r="D6" i="4"/>
  <c r="E6" i="4"/>
  <c r="F6" i="4"/>
  <c r="C7" i="4"/>
  <c r="D7" i="4"/>
  <c r="E7" i="4"/>
  <c r="F7" i="4"/>
  <c r="C8" i="4"/>
  <c r="D8" i="4"/>
  <c r="E8" i="4"/>
  <c r="F8" i="4"/>
  <c r="C9" i="4"/>
  <c r="D9" i="4"/>
  <c r="E9" i="4"/>
  <c r="F9" i="4"/>
  <c r="C10" i="4"/>
  <c r="D10" i="4"/>
  <c r="E10" i="4"/>
  <c r="F10" i="4"/>
  <c r="C11" i="4"/>
  <c r="D11" i="4"/>
  <c r="E11" i="4"/>
  <c r="F11" i="4"/>
  <c r="C12" i="4"/>
  <c r="D12" i="4"/>
  <c r="E12" i="4"/>
  <c r="F12" i="4"/>
  <c r="C13" i="4"/>
  <c r="D13" i="4"/>
  <c r="E13" i="4"/>
  <c r="F13" i="4"/>
  <c r="C14" i="4"/>
  <c r="D14" i="4"/>
  <c r="E14" i="4"/>
  <c r="F14" i="4"/>
  <c r="C15" i="4"/>
  <c r="D15" i="4"/>
  <c r="E15" i="4"/>
  <c r="F15" i="4"/>
  <c r="C16" i="4"/>
  <c r="D16" i="4"/>
  <c r="E16" i="4"/>
  <c r="F16" i="4"/>
  <c r="C17" i="4"/>
  <c r="D17" i="4"/>
  <c r="E17" i="4"/>
  <c r="F17" i="4"/>
  <c r="C18" i="4"/>
  <c r="D18" i="4"/>
  <c r="E18" i="4"/>
  <c r="F18" i="4"/>
  <c r="C19" i="4"/>
  <c r="D19" i="4"/>
  <c r="E19" i="4"/>
  <c r="F19" i="4"/>
  <c r="C20" i="4"/>
  <c r="D20" i="4"/>
  <c r="E20" i="4"/>
  <c r="F20" i="4"/>
  <c r="C21" i="4"/>
  <c r="D21" i="4"/>
  <c r="E21" i="4"/>
  <c r="F21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AQ3" i="10" l="1"/>
  <c r="AQ7" i="10"/>
  <c r="AQ15" i="10"/>
  <c r="AQ8" i="10"/>
  <c r="AQ10" i="10"/>
  <c r="AQ9" i="10"/>
  <c r="AQ4" i="10"/>
  <c r="AQ13" i="10"/>
  <c r="AQ16" i="10"/>
  <c r="AQ11" i="10"/>
  <c r="AQ5" i="10"/>
  <c r="AQ2" i="10"/>
  <c r="AQ6" i="10"/>
  <c r="AQ14" i="10"/>
  <c r="AQ12" i="10"/>
  <c r="H6" i="9" l="1" a="1"/>
  <c r="H6" i="9" s="1"/>
  <c r="H8" i="9" a="1"/>
  <c r="H8" i="9" s="1"/>
  <c r="H10" i="9" a="1"/>
  <c r="H10" i="9" s="1"/>
  <c r="H12" i="9" a="1"/>
  <c r="H12" i="9" s="1"/>
  <c r="H14" i="9" a="1"/>
  <c r="H14" i="9" s="1"/>
  <c r="G4" i="9" a="1"/>
  <c r="G4" i="9" s="1"/>
  <c r="I6" i="9" a="1"/>
  <c r="I6" i="9" s="1"/>
  <c r="I8" i="9" a="1"/>
  <c r="I8" i="9" s="1"/>
  <c r="I10" i="9" a="1"/>
  <c r="I10" i="9" s="1"/>
  <c r="I12" i="9" a="1"/>
  <c r="I12" i="9" s="1"/>
  <c r="I14" i="9" a="1"/>
  <c r="I14" i="9" s="1"/>
  <c r="H4" i="9" a="1"/>
  <c r="H4" i="9" s="1"/>
  <c r="F7" i="9" a="1"/>
  <c r="F7" i="9" s="1"/>
  <c r="F9" i="9" a="1"/>
  <c r="F9" i="9" s="1"/>
  <c r="F11" i="9" a="1"/>
  <c r="F11" i="9" s="1"/>
  <c r="F13" i="9" a="1"/>
  <c r="F13" i="9" s="1"/>
  <c r="H15" i="9" a="1"/>
  <c r="H15" i="9" s="1"/>
  <c r="I4" i="9" a="1"/>
  <c r="I4" i="9" s="1"/>
  <c r="I5" i="9" a="1"/>
  <c r="I5" i="9" s="1"/>
  <c r="G7" i="9" a="1"/>
  <c r="G7" i="9" s="1"/>
  <c r="G9" i="9" a="1"/>
  <c r="G9" i="9" s="1"/>
  <c r="G11" i="9" a="1"/>
  <c r="G11" i="9" s="1"/>
  <c r="G13" i="9" a="1"/>
  <c r="G13" i="9" s="1"/>
  <c r="I15" i="9" a="1"/>
  <c r="I15" i="9" s="1"/>
  <c r="F5" i="9" a="1"/>
  <c r="F5" i="9" s="1"/>
  <c r="H7" i="9" a="1"/>
  <c r="H7" i="9" s="1"/>
  <c r="H9" i="9" a="1"/>
  <c r="H9" i="9" s="1"/>
  <c r="H11" i="9" a="1"/>
  <c r="H11" i="9" s="1"/>
  <c r="H13" i="9" a="1"/>
  <c r="H13" i="9" s="1"/>
  <c r="G16" i="9" a="1"/>
  <c r="G16" i="9" s="1"/>
  <c r="G5" i="9" a="1"/>
  <c r="G5" i="9" s="1"/>
  <c r="I7" i="9" a="1"/>
  <c r="I7" i="9" s="1"/>
  <c r="I9" i="9" a="1"/>
  <c r="I9" i="9" s="1"/>
  <c r="I11" i="9" a="1"/>
  <c r="I11" i="9" s="1"/>
  <c r="I13" i="9" a="1"/>
  <c r="I13" i="9" s="1"/>
  <c r="H16" i="9" a="1"/>
  <c r="H16" i="9" s="1"/>
  <c r="H5" i="9" a="1"/>
  <c r="H5" i="9" s="1"/>
  <c r="F6" i="9" a="1"/>
  <c r="F6" i="9" s="1"/>
  <c r="F8" i="9" a="1"/>
  <c r="F8" i="9" s="1"/>
  <c r="F10" i="9" a="1"/>
  <c r="F10" i="9" s="1"/>
  <c r="F12" i="9" a="1"/>
  <c r="F12" i="9" s="1"/>
  <c r="F14" i="9" a="1"/>
  <c r="F14" i="9" s="1"/>
  <c r="I16" i="9" a="1"/>
  <c r="I16" i="9" s="1"/>
  <c r="G6" i="9" a="1"/>
  <c r="G6" i="9" s="1"/>
  <c r="G8" i="9" a="1"/>
  <c r="G8" i="9" s="1"/>
  <c r="G10" i="9" a="1"/>
  <c r="G10" i="9" s="1"/>
  <c r="G12" i="9" a="1"/>
  <c r="G12" i="9" s="1"/>
  <c r="G14" i="9" a="1"/>
  <c r="G14" i="9" s="1"/>
  <c r="F4" i="9" a="1"/>
  <c r="F4" i="9" s="1"/>
  <c r="I3" i="9" a="1"/>
  <c r="I3" i="9" s="1"/>
  <c r="H3" i="9" a="1"/>
  <c r="H3" i="9" s="1"/>
  <c r="G3" i="9" a="1"/>
  <c r="G3" i="9" s="1"/>
  <c r="E3" i="9" a="1"/>
  <c r="E3" i="9" s="1"/>
  <c r="D3" i="9" a="1"/>
  <c r="D3" i="9" s="1"/>
  <c r="E5" i="9" a="1"/>
  <c r="E5" i="9" s="1"/>
  <c r="D5" i="9" a="1"/>
  <c r="D5" i="9" s="1"/>
  <c r="H3" i="4"/>
  <c r="H14" i="4"/>
  <c r="H10" i="4"/>
  <c r="H9" i="4"/>
  <c r="H6" i="4"/>
  <c r="H5" i="4"/>
  <c r="H13" i="4"/>
  <c r="H17" i="4"/>
  <c r="H11" i="4"/>
  <c r="H21" i="4"/>
  <c r="H15" i="4"/>
  <c r="H7" i="4"/>
  <c r="H4" i="4"/>
  <c r="H19" i="4"/>
  <c r="H12" i="4"/>
  <c r="H16" i="4"/>
  <c r="H20" i="4"/>
  <c r="H18" i="4"/>
  <c r="H8" i="4"/>
  <c r="I14" i="4"/>
  <c r="K6" i="4"/>
  <c r="I11" i="4"/>
  <c r="J12" i="4"/>
  <c r="I18" i="4"/>
  <c r="L16" i="4"/>
  <c r="J3" i="4"/>
  <c r="J20" i="4"/>
  <c r="K14" i="4"/>
  <c r="I19" i="4"/>
  <c r="J5" i="4"/>
  <c r="J10" i="4"/>
  <c r="L20" i="4"/>
  <c r="J18" i="4"/>
  <c r="L5" i="4"/>
  <c r="J11" i="4"/>
  <c r="I9" i="4"/>
  <c r="J9" i="4"/>
  <c r="I20" i="4"/>
  <c r="L15" i="4"/>
  <c r="L21" i="4"/>
  <c r="I21" i="4"/>
  <c r="J6" i="4"/>
  <c r="L19" i="4"/>
  <c r="I5" i="4"/>
  <c r="L7" i="4"/>
  <c r="J15" i="4"/>
  <c r="L6" i="4"/>
  <c r="L9" i="4"/>
  <c r="L3" i="4"/>
  <c r="L17" i="4"/>
  <c r="I15" i="4"/>
  <c r="J17" i="4"/>
  <c r="K4" i="4"/>
  <c r="J21" i="4"/>
  <c r="I6" i="4"/>
  <c r="K12" i="4"/>
  <c r="L11" i="4"/>
  <c r="K18" i="4"/>
  <c r="I4" i="4"/>
  <c r="I8" i="4"/>
  <c r="I12" i="4"/>
  <c r="I16" i="4"/>
  <c r="J16" i="4"/>
  <c r="K5" i="4"/>
  <c r="K19" i="4"/>
  <c r="L8" i="4"/>
  <c r="I13" i="4"/>
  <c r="K16" i="4"/>
  <c r="I17" i="4"/>
  <c r="K11" i="4"/>
  <c r="I10" i="4"/>
  <c r="L10" i="4"/>
  <c r="J4" i="4"/>
  <c r="L14" i="4"/>
  <c r="L18" i="4"/>
  <c r="J19" i="4"/>
  <c r="K17" i="4"/>
  <c r="J7" i="4"/>
  <c r="K3" i="4"/>
  <c r="I7" i="4"/>
  <c r="K15" i="4"/>
  <c r="L13" i="4"/>
  <c r="K10" i="4"/>
  <c r="L12" i="4"/>
  <c r="J8" i="4"/>
  <c r="J13" i="4"/>
  <c r="L4" i="4"/>
  <c r="K13" i="4"/>
  <c r="J14" i="4"/>
  <c r="K20" i="4"/>
  <c r="K21" i="4"/>
  <c r="K7" i="4"/>
  <c r="K9" i="4"/>
  <c r="K8" i="4"/>
  <c r="I3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<sst xmlns="http://schemas.openxmlformats.org/spreadsheetml/2006/main" count="1140" uniqueCount="234">
  <si>
    <t>Description of this spreadsheet</t>
  </si>
  <si>
    <t xml:space="preserve">This spreadsheet contains a summary of land releases for the 1,2-dichloropropane risk evaluation. </t>
  </si>
  <si>
    <t>TRI data in this spreadsheet are for the 2019-2023 reporting years from basic plus data files downloaded from EPA's webpage on 6/24/2025.</t>
  </si>
  <si>
    <t>Worksheet</t>
  </si>
  <si>
    <t>Description</t>
  </si>
  <si>
    <t>Versions</t>
  </si>
  <si>
    <t>This tab contains a summary of versions of this file. This tab is for internal tracking purposes.</t>
  </si>
  <si>
    <t>OES Summary</t>
  </si>
  <si>
    <t xml:space="preserve">This tab contains a summary of the annual and daily release estimates per OES. </t>
  </si>
  <si>
    <t>Overall Release Summary</t>
  </si>
  <si>
    <t>This tab contains a summary of the total on- and off-site land releases per year.</t>
  </si>
  <si>
    <t>Facility Summary</t>
  </si>
  <si>
    <t>This worksheet contains a summary of unique facilities that reported land releases of 1,2-dichloropropane, with median and maximum values reported from 2019-2023.</t>
  </si>
  <si>
    <t>2019-2023 TRI_Nonzero Unique</t>
  </si>
  <si>
    <t>This worksheet contains 2019-2023 TRI data for facilities that reported non-zero land releases of 1,2-dichloropropane (without off-site transfer locations).</t>
  </si>
  <si>
    <t>2019-2023 TRI Data_All</t>
  </si>
  <si>
    <t>This worksheet contains 2019-2023 TRI data for facilities that reported land releases of 1,2-dichloropropane.</t>
  </si>
  <si>
    <t>Annual Release Range (kg/site-day)</t>
  </si>
  <si>
    <t>Daily Release Range (kg/site-day)</t>
  </si>
  <si>
    <t>OES</t>
  </si>
  <si>
    <t>Release Days</t>
  </si>
  <si>
    <t># of Facilities</t>
  </si>
  <si>
    <t>Min (kg/site-yr)</t>
  </si>
  <si>
    <t>Max (kg/site-yr)</t>
  </si>
  <si>
    <t>50th Percentile</t>
  </si>
  <si>
    <t>95th Percentile</t>
  </si>
  <si>
    <t>Notes</t>
  </si>
  <si>
    <t>Assumes facility operates 7 days/week and 50 weeks/yr (with two weeks down for turnaround) and that the facility is producing and releasing the chemical daily during operation.</t>
  </si>
  <si>
    <t>Repackaging</t>
  </si>
  <si>
    <t>Assumes operation 5 days/week for 50 weeks/yr.</t>
  </si>
  <si>
    <t>Processing as a reactant</t>
  </si>
  <si>
    <t>Formulation of cleaning and furnishing care products</t>
  </si>
  <si>
    <t xml:space="preserve">EPA does not expect that chemical will be used year-round, even if the facility operates year-round. Therefore, EPA assumes 300 day/yr for release frequency, which is based on an EU SpERC that uses a default of 300 days/yr for release </t>
  </si>
  <si>
    <t>Distribution in commerce</t>
  </si>
  <si>
    <t>Assumes year round operation</t>
  </si>
  <si>
    <t>Processing aid</t>
  </si>
  <si>
    <t>All purpose liquid spray cleaner</t>
  </si>
  <si>
    <t>Use GS/ESD</t>
  </si>
  <si>
    <t>EPA will use GS/ESD information for number of release days.</t>
  </si>
  <si>
    <t>All purpose waxes and polishes</t>
  </si>
  <si>
    <t>All purpose liquid cleaner/polish</t>
  </si>
  <si>
    <t xml:space="preserve">Use of laboratory chemicals </t>
  </si>
  <si>
    <t>June 2022 Laboratory Chems GS estimates 260 days/yr.</t>
  </si>
  <si>
    <t>Disposal to incineration</t>
  </si>
  <si>
    <t>Disposal to landfill</t>
  </si>
  <si>
    <t>Unknown</t>
  </si>
  <si>
    <t># of Mapped Facilities</t>
  </si>
  <si>
    <t># of Total Facilities</t>
  </si>
  <si>
    <t>TRI Annual Releases (lb/yr)</t>
  </si>
  <si>
    <t>TRI Annual Releases (kg/yr)</t>
  </si>
  <si>
    <t>Land Release Category</t>
  </si>
  <si>
    <t>TOTAL ON-SITE UGRND INJ TO CL I WELLS – POUNDS</t>
  </si>
  <si>
    <t>TOTAL ON-SITE UGRND INJ TO CL II-V WELLS – POUNDS</t>
  </si>
  <si>
    <t>TOTAL ON-SITE RCRA SUBTITLE C LANDFILLS</t>
  </si>
  <si>
    <t>TOTAL OTHER ON-SITE LANDFILLS</t>
  </si>
  <si>
    <t>TOTAL ON-SITE LAND TREATMENT</t>
  </si>
  <si>
    <t>TOTAL RCRA C SURFACE IMPOUNDMENTS</t>
  </si>
  <si>
    <t>TOTAL OTHER SURFACE IMPOUNDMENTS</t>
  </si>
  <si>
    <t>TOTAL OTHER DISPOSAL</t>
  </si>
  <si>
    <t>WASTE ROCK QUANTITY</t>
  </si>
  <si>
    <t>OFF-SITE – UNDERGROUND INJECTION - CLASS 1 WELLS</t>
  </si>
  <si>
    <t>OFF-SITE – UNDERGROUND INJECTION - CLASS II-V WELLS</t>
  </si>
  <si>
    <t>OFF-SITE - RCRA SUBTITLE C SURFACE IMPOUNDMENTS</t>
  </si>
  <si>
    <t>OFF-SITE - OTHER SURFACE IMPOUNDMENTS</t>
  </si>
  <si>
    <t>OFF-SITE - OTHER LANDFILLS</t>
  </si>
  <si>
    <t>OFF-SITE - RCRA SUBTITLE C LANDFILLS</t>
  </si>
  <si>
    <t>OFF-SITE - DISPOSAL - LAND TREATMENT</t>
  </si>
  <si>
    <t>OFF-SITE - DISPOSAL - OTHER LAND DISPOSAL</t>
  </si>
  <si>
    <t>OFF-SITE - DISPOSAL - TRANSFER TO WASTE BROKER</t>
  </si>
  <si>
    <t>OFF-SITE - SOLIDIFICATION/STABILIZATION TREATMENT– NON META</t>
  </si>
  <si>
    <t>COU Determination</t>
  </si>
  <si>
    <t>Determination Notes</t>
  </si>
  <si>
    <t>9 TRIFD</t>
  </si>
  <si>
    <t>74 FRS FACILITY ID</t>
  </si>
  <si>
    <t>51 RCRA NR A</t>
  </si>
  <si>
    <t>10 FACILITY NAME</t>
  </si>
  <si>
    <t>11 FACILITY STREET</t>
  </si>
  <si>
    <t>12 FACILITY CITY</t>
  </si>
  <si>
    <t>13 FACILITY COUNTY</t>
  </si>
  <si>
    <t>14 FACILITY STATE</t>
  </si>
  <si>
    <t>15 FACILITY ZIP CODE</t>
  </si>
  <si>
    <t>47 LATITUDE</t>
  </si>
  <si>
    <t>48 LONGITUDE</t>
  </si>
  <si>
    <t>Median Release (lb/yr)</t>
  </si>
  <si>
    <t>Maximum Release (lb/yr)</t>
  </si>
  <si>
    <t>Public Comment (EPA-HQ-OPPT-2018-0428-0011)</t>
  </si>
  <si>
    <t>25515KZCHMSTATE</t>
  </si>
  <si>
    <t>ICL-IP AMERICA INC</t>
  </si>
  <si>
    <t>11636 HUNTINGTON</t>
  </si>
  <si>
    <t>GALLIPOLIS FERRY</t>
  </si>
  <si>
    <t>MASON</t>
  </si>
  <si>
    <t>WV</t>
  </si>
  <si>
    <t>VI Final Study Plan</t>
  </si>
  <si>
    <t>70765THDWCHIGHW</t>
  </si>
  <si>
    <t>LAD008187080</t>
  </si>
  <si>
    <t>THE DOW CHEMICAL CO - LOUISIANA OPERATIONS</t>
  </si>
  <si>
    <t>21255 LA HWY 1 S</t>
  </si>
  <si>
    <t>PLAQUEMINE</t>
  </si>
  <si>
    <t>IBERVILLE PARISH</t>
  </si>
  <si>
    <t>LA</t>
  </si>
  <si>
    <t>""</t>
  </si>
  <si>
    <t>77541THDWCBUILD</t>
  </si>
  <si>
    <t>TXR000017855</t>
  </si>
  <si>
    <t>DOW CHEMICAL CO FREEPORT FACILITY</t>
  </si>
  <si>
    <t>2301 N BRAZOSPORT BLVD</t>
  </si>
  <si>
    <t>FREEPORT</t>
  </si>
  <si>
    <t>BRAZORIA</t>
  </si>
  <si>
    <t>TX</t>
  </si>
  <si>
    <t>7754WBLCBP231NB</t>
  </si>
  <si>
    <t>TXR000083481</t>
  </si>
  <si>
    <t>FREEPORT_OLIN BC</t>
  </si>
  <si>
    <t>Based on NAICS code and TRI use codes.</t>
  </si>
  <si>
    <t>7076WBLCBP21255</t>
  </si>
  <si>
    <t>LAR000086074</t>
  </si>
  <si>
    <t>BLUE CUBE OPERATIONS LLC - PLAQUEMINE SITE</t>
  </si>
  <si>
    <t>21255 HIGHWAY 1</t>
  </si>
  <si>
    <t>TRI CHEMICAL ID</t>
  </si>
  <si>
    <t>CHEMICAL NAME</t>
  </si>
  <si>
    <t>FORM TYPE</t>
  </si>
  <si>
    <t>REPORTING YEAR</t>
  </si>
  <si>
    <t>TRIFD</t>
  </si>
  <si>
    <t>FRS FACILITY ID</t>
  </si>
  <si>
    <t>RCRA NR A</t>
  </si>
  <si>
    <t>FACILITY NAME</t>
  </si>
  <si>
    <t>FACILITY STREET</t>
  </si>
  <si>
    <t>FACILITY CITY</t>
  </si>
  <si>
    <t>FACILITY COUNTY</t>
  </si>
  <si>
    <t>FACILITY STATE</t>
  </si>
  <si>
    <t>FACILITY ZIP CODE</t>
  </si>
  <si>
    <t>LATITUDE</t>
  </si>
  <si>
    <t>LONGITUDE</t>
  </si>
  <si>
    <t>DOCUMENT CONTROL NUMBER</t>
  </si>
  <si>
    <t>MAXIMUM AMOUNT ON SITE</t>
  </si>
  <si>
    <t>Code Expansion</t>
  </si>
  <si>
    <t>STANDARDIZED PARENT COMPANY NAME</t>
  </si>
  <si>
    <t>PRIMARY SIC CODE</t>
  </si>
  <si>
    <t>SIC Desc</t>
  </si>
  <si>
    <t>PRIMARY NAICS CODE</t>
  </si>
  <si>
    <t>Land Release</t>
  </si>
  <si>
    <t>1,2-Dichloropropane</t>
  </si>
  <si>
    <t>R</t>
  </si>
  <si>
    <t>04</t>
  </si>
  <si>
    <t>10,000 to 99,999</t>
  </si>
  <si>
    <t>ICL SPECIALTY PRODUCTS NORTH AMERICA INC</t>
  </si>
  <si>
    <t>1,000,000 to 9,999,999</t>
  </si>
  <si>
    <t>DOW INC</t>
  </si>
  <si>
    <t>06</t>
  </si>
  <si>
    <t>10,000,000 to 49,999,999</t>
  </si>
  <si>
    <t>0 to 99</t>
  </si>
  <si>
    <t>07</t>
  </si>
  <si>
    <t>OLIN CORP</t>
  </si>
  <si>
    <t>41129CLGNCUSROU</t>
  </si>
  <si>
    <t>KYD005009923</t>
  </si>
  <si>
    <t>CALGON CARBON CORP</t>
  </si>
  <si>
    <t>15024 US 23</t>
  </si>
  <si>
    <t>CATLETTSBURG</t>
  </si>
  <si>
    <t>BOYD</t>
  </si>
  <si>
    <t>KY</t>
  </si>
  <si>
    <t>43920VNRLL1250S</t>
  </si>
  <si>
    <t>OHD980613541</t>
  </si>
  <si>
    <t>HERITAGE THERMAL SERVICES</t>
  </si>
  <si>
    <t>1250 ST GEORGE ST</t>
  </si>
  <si>
    <t>EAST LIVERPOOL</t>
  </si>
  <si>
    <t>COLUMBIANA</t>
  </si>
  <si>
    <t>OH</t>
  </si>
  <si>
    <t>100 to 999</t>
  </si>
  <si>
    <t>HERITAGE-WTI LLC</t>
  </si>
  <si>
    <t>23851HRCLSROUTE</t>
  </si>
  <si>
    <t>VAD003122165</t>
  </si>
  <si>
    <t>SOLENIS LLC</t>
  </si>
  <si>
    <t>27123 SHADY BROOK TRAIL</t>
  </si>
  <si>
    <t>COURTLAND</t>
  </si>
  <si>
    <t>SOUTHAMPTON</t>
  </si>
  <si>
    <t>VA</t>
  </si>
  <si>
    <t>100,000 to 999,999</t>
  </si>
  <si>
    <t>48667THDWCMICHI</t>
  </si>
  <si>
    <t>THE DOW CHEMICAL CO</t>
  </si>
  <si>
    <t>1790 BUILDING</t>
  </si>
  <si>
    <t>MIDLAND</t>
  </si>
  <si>
    <t>MI</t>
  </si>
  <si>
    <t>70734VLCNMASHLA</t>
  </si>
  <si>
    <t>LAD092681824</t>
  </si>
  <si>
    <t>OCCIDENTAL CHEMICAL HOLDING CORP - GEISMAR PLANT</t>
  </si>
  <si>
    <t>8318 ASHLAND RD</t>
  </si>
  <si>
    <t>GEISMAR</t>
  </si>
  <si>
    <t>ASCENSION PARISH</t>
  </si>
  <si>
    <t>OCCIDENTAL CHEMICAL HOLDING CORP</t>
  </si>
  <si>
    <t>77536SFTYK2027B</t>
  </si>
  <si>
    <t>TXR000085319</t>
  </si>
  <si>
    <t>CLEAN HARBORS DEER PARK LLC</t>
  </si>
  <si>
    <t>2027 INDEPENDENCE PARKWAY SOUTH</t>
  </si>
  <si>
    <t>LA PORTE</t>
  </si>
  <si>
    <t>HARRIS</t>
  </si>
  <si>
    <t>1,000 to 9,999</t>
  </si>
  <si>
    <t>CLEAN HARBORS INC</t>
  </si>
  <si>
    <t>71836SHGRVPOBOX</t>
  </si>
  <si>
    <t>ARD981512270</t>
  </si>
  <si>
    <t>ASH GROVE CEMENT</t>
  </si>
  <si>
    <t>4343 HWY 108</t>
  </si>
  <si>
    <t>FOREMAN</t>
  </si>
  <si>
    <t>LITTLE RIVER</t>
  </si>
  <si>
    <t>AR</t>
  </si>
  <si>
    <t>CRH AMERICAS INC</t>
  </si>
  <si>
    <t>12047NRLTC628SO</t>
  </si>
  <si>
    <t>NYD080469935</t>
  </si>
  <si>
    <t>NORLITE LLC</t>
  </si>
  <si>
    <t>628 S SARATOGA ST</t>
  </si>
  <si>
    <t>COHOES</t>
  </si>
  <si>
    <t>ALBANY</t>
  </si>
  <si>
    <t>NY</t>
  </si>
  <si>
    <t>71730NVRNM309AM</t>
  </si>
  <si>
    <t>ARD069748192</t>
  </si>
  <si>
    <t>CLEAN HARBORS EL DORADO LLC</t>
  </si>
  <si>
    <t>309 AMERICAN CIR UNION</t>
  </si>
  <si>
    <t>EL DORADO</t>
  </si>
  <si>
    <t>UNION</t>
  </si>
  <si>
    <t>05</t>
  </si>
  <si>
    <t>OLYMPUS WATER US HOLDING CORP</t>
  </si>
  <si>
    <t>70765GRGGLHIGHW</t>
  </si>
  <si>
    <t>LAD057117434</t>
  </si>
  <si>
    <t>WESTLAKE CHEMICALS &amp; VINYLS LLC</t>
  </si>
  <si>
    <t>26100 HWY 405 S</t>
  </si>
  <si>
    <t>03</t>
  </si>
  <si>
    <t>WESTLAKE CORP</t>
  </si>
  <si>
    <t>OCCIDENTAL PETROLEUM CORP</t>
  </si>
  <si>
    <t>01</t>
  </si>
  <si>
    <t>KURARAY HOLDINGS USA INC</t>
  </si>
  <si>
    <t>OHR000220285</t>
  </si>
  <si>
    <t>02</t>
  </si>
  <si>
    <t>Manufacture</t>
  </si>
  <si>
    <t>PUBLIC RELEASE DRAFT</t>
  </si>
  <si>
    <t>July 2026</t>
  </si>
  <si>
    <t>CASRN 78-87-5</t>
  </si>
  <si>
    <t>Draft Land Releases for 1,2-Dichloropropane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</si>
</sst>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E+00"/>
  </numFmts>
  <fonts count="16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4"/>
      <color rgb="FFFF0000"/>
      <name val="Times New Roman"/>
      <family val="1"/>
    </font>
    <font>
      <b/>
      <sz val="16"/>
      <color rgb="FF000000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0" fontId="11" fillId="0" borderId="0" xfId="0" applyFont="1" applyAlignment="1" applyProtection="1">
      <alignment horizontal="center"/>
    </xf>
    <xf numFmtId="0" fontId="0" fillId="0" borderId="0" xfId="0" applyProtection="1"/>
    <xf numFmtId="49" fontId="11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2" fillId="0" borderId="0" xfId="0" applyFont="1" applyAlignment="1" applyProtection="1">
      <alignment horizontal="center" wrapText="1"/>
    </xf>
    <xf numFmtId="0" fontId="13" fillId="4" borderId="0" xfId="0" applyFont="1" applyFill="1" applyAlignment="1" applyProtection="1">
      <alignment horizontal="center" vertical="center"/>
    </xf>
    <xf numFmtId="0" fontId="14" fillId="0" borderId="0" xfId="0" applyFont="1" applyAlignment="1" applyProtection="1">
      <alignment horizontal="center"/>
    </xf>
    <xf numFmtId="49" fontId="15" fillId="0" borderId="0" xfId="0" applyNumberFormat="1" applyFont="1" applyAlignment="1" applyProtection="1">
      <alignment horizontal="left"/>
    </xf>
    <xf numFmtId="0" fontId="4" fillId="0" borderId="0" xfId="0" applyFont="1" applyProtection="1"/>
    <xf numFmtId="14" fontId="0" fillId="0" borderId="0" xfId="0" applyNumberFormat="1" applyAlignment="1" applyProtection="1">
      <alignment horizontal="left"/>
    </xf>
    <xf numFmtId="0" fontId="4" fillId="3" borderId="0" xfId="0" applyFont="1" applyFill="1" applyProtection="1"/>
    <xf numFmtId="0" fontId="10" fillId="0" borderId="15" xfId="0" applyFont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7" fillId="0" borderId="19" xfId="0" applyFont="1" applyBorder="1" applyProtection="1"/>
    <xf numFmtId="0" fontId="7" fillId="0" borderId="18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 wrapText="1"/>
    </xf>
    <xf numFmtId="0" fontId="7" fillId="0" borderId="21" xfId="0" applyFont="1" applyBorder="1" applyAlignment="1" applyProtection="1">
      <alignment horizontal="center" wrapText="1"/>
    </xf>
    <xf numFmtId="0" fontId="10" fillId="0" borderId="19" xfId="0" applyFont="1" applyBorder="1" applyAlignment="1" applyProtection="1">
      <alignment horizontal="center" wrapText="1"/>
    </xf>
    <xf numFmtId="0" fontId="10" fillId="0" borderId="20" xfId="0" applyFont="1" applyBorder="1" applyAlignment="1" applyProtection="1">
      <alignment horizontal="center" wrapText="1"/>
    </xf>
    <xf numFmtId="0" fontId="10" fillId="0" borderId="21" xfId="0" applyFont="1" applyBorder="1" applyAlignment="1" applyProtection="1">
      <alignment horizontal="center" wrapText="1"/>
    </xf>
    <xf numFmtId="0" fontId="7" fillId="0" borderId="23" xfId="0" applyFont="1" applyBorder="1" applyProtection="1"/>
    <xf numFmtId="0" fontId="0" fillId="0" borderId="25" xfId="0" applyBorder="1" applyAlignment="1" applyProtection="1">
      <alignment wrapText="1"/>
    </xf>
    <xf numFmtId="0" fontId="8" fillId="0" borderId="8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/>
    </xf>
    <xf numFmtId="165" fontId="0" fillId="0" borderId="8" xfId="0" applyNumberForma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wrapText="1"/>
    </xf>
    <xf numFmtId="0" fontId="0" fillId="0" borderId="11" xfId="0" applyBorder="1" applyAlignment="1" applyProtection="1">
      <alignment wrapText="1"/>
    </xf>
    <xf numFmtId="0" fontId="8" fillId="0" borderId="4" xfId="0" applyFont="1" applyBorder="1" applyAlignment="1" applyProtection="1">
      <alignment horizontal="center" vertical="center"/>
    </xf>
    <xf numFmtId="165" fontId="0" fillId="0" borderId="4" xfId="0" applyNumberForma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wrapText="1"/>
    </xf>
    <xf numFmtId="0" fontId="0" fillId="0" borderId="11" xfId="0" applyBorder="1" applyProtection="1"/>
    <xf numFmtId="0" fontId="1" fillId="0" borderId="12" xfId="0" applyFont="1" applyBorder="1" applyAlignment="1" applyProtection="1">
      <alignment wrapText="1"/>
    </xf>
    <xf numFmtId="0" fontId="0" fillId="0" borderId="11" xfId="0" applyBorder="1" applyAlignment="1" applyProtection="1">
      <alignment vertical="center" wrapText="1"/>
    </xf>
    <xf numFmtId="0" fontId="8" fillId="0" borderId="22" xfId="0" applyFont="1" applyBorder="1" applyAlignment="1" applyProtection="1">
      <alignment wrapText="1"/>
    </xf>
    <xf numFmtId="0" fontId="3" fillId="0" borderId="13" xfId="0" applyFont="1" applyBorder="1" applyAlignment="1" applyProtection="1">
      <alignment wrapText="1"/>
    </xf>
    <xf numFmtId="0" fontId="8" fillId="0" borderId="10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/>
    </xf>
    <xf numFmtId="165" fontId="0" fillId="0" borderId="10" xfId="0" applyNumberForma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wrapText="1"/>
    </xf>
    <xf numFmtId="0" fontId="7" fillId="0" borderId="9" xfId="0" applyFont="1" applyBorder="1" applyAlignment="1" applyProtection="1">
      <alignment wrapText="1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8" fillId="0" borderId="0" xfId="0" applyFont="1" applyProtection="1"/>
    <xf numFmtId="0" fontId="7" fillId="0" borderId="0" xfId="0" applyFont="1" applyAlignment="1" applyProtection="1">
      <alignment wrapText="1"/>
    </xf>
    <xf numFmtId="0" fontId="8" fillId="0" borderId="0" xfId="0" applyFont="1" applyAlignment="1" applyProtection="1">
      <alignment wrapText="1"/>
    </xf>
    <xf numFmtId="9" fontId="8" fillId="0" borderId="0" xfId="0" applyNumberFormat="1" applyFont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4" fillId="0" borderId="4" xfId="0" applyFont="1" applyBorder="1" applyProtection="1"/>
    <xf numFmtId="0" fontId="7" fillId="0" borderId="4" xfId="0" applyFont="1" applyBorder="1" applyAlignment="1" applyProtection="1">
      <alignment horizontal="center"/>
    </xf>
    <xf numFmtId="0" fontId="6" fillId="0" borderId="6" xfId="1" applyFont="1" applyBorder="1" applyAlignment="1" applyProtection="1">
      <alignment horizontal="left"/>
    </xf>
    <xf numFmtId="164" fontId="0" fillId="0" borderId="4" xfId="0" applyNumberFormat="1" applyBorder="1" applyProtection="1"/>
    <xf numFmtId="0" fontId="6" fillId="0" borderId="5" xfId="1" applyFont="1" applyBorder="1" applyAlignment="1" applyProtection="1">
      <alignment horizontal="left"/>
    </xf>
    <xf numFmtId="166" fontId="0" fillId="0" borderId="4" xfId="0" applyNumberFormat="1" applyBorder="1" applyProtection="1"/>
    <xf numFmtId="0" fontId="0" fillId="0" borderId="0" xfId="0" applyAlignment="1" applyProtection="1">
      <alignment horizontal="left"/>
    </xf>
    <xf numFmtId="164" fontId="0" fillId="0" borderId="0" xfId="0" applyNumberFormat="1" applyProtection="1"/>
    <xf numFmtId="0" fontId="2" fillId="6" borderId="4" xfId="0" applyFont="1" applyFill="1" applyBorder="1" applyProtection="1"/>
    <xf numFmtId="0" fontId="6" fillId="5" borderId="4" xfId="1" applyFont="1" applyFill="1" applyBorder="1" applyAlignment="1" applyProtection="1">
      <alignment horizontal="center"/>
    </xf>
    <xf numFmtId="0" fontId="0" fillId="0" borderId="4" xfId="0" applyBorder="1" applyProtection="1"/>
    <xf numFmtId="0" fontId="6" fillId="0" borderId="4" xfId="1" applyFont="1" applyBorder="1" applyAlignment="1" applyProtection="1">
      <alignment wrapText="1"/>
    </xf>
    <xf numFmtId="0" fontId="9" fillId="0" borderId="4" xfId="0" applyFont="1" applyBorder="1" applyAlignment="1" applyProtection="1">
      <alignment wrapText="1"/>
    </xf>
    <xf numFmtId="0" fontId="6" fillId="0" borderId="4" xfId="1" applyFont="1" applyBorder="1" applyAlignment="1" applyProtection="1">
      <alignment horizontal="center" wrapText="1"/>
    </xf>
    <xf numFmtId="0" fontId="1" fillId="0" borderId="4" xfId="0" applyFont="1" applyBorder="1" applyProtection="1"/>
    <xf numFmtId="0" fontId="0" fillId="4" borderId="0" xfId="0" applyFill="1" applyProtection="1"/>
    <xf numFmtId="0" fontId="1" fillId="2" borderId="3" xfId="0" applyFont="1" applyFill="1" applyBorder="1" applyProtection="1"/>
    <xf numFmtId="0" fontId="1" fillId="2" borderId="1" xfId="0" applyFont="1" applyFill="1" applyBorder="1" applyProtection="1"/>
    <xf numFmtId="0" fontId="2" fillId="6" borderId="0" xfId="0" applyFont="1" applyFill="1" applyProtection="1"/>
    <xf numFmtId="0" fontId="1" fillId="2" borderId="2" xfId="0" applyFont="1" applyFill="1" applyBorder="1" applyProtection="1"/>
    <xf numFmtId="0" fontId="0" fillId="0" borderId="0" xfId="0" quotePrefix="1" applyAlignment="1" applyProtection="1">
      <alignment horizontal="right"/>
    </xf>
  </cellXfs>
  <cellStyles count="2">
    <cellStyle name="Normal" xfId="0" builtinId="0"/>
    <cellStyle name="Normal_Sheet1" xfId="1" xr:uid="{72B937DF-D3BE-4452-A719-86375ABE83DB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6" formatCode="0.0E+00"/>
    </dxf>
    <dxf>
      <numFmt numFmtId="4" formatCode="#,##0.00"/>
    </dxf>
    <dxf>
      <numFmt numFmtId="167" formatCode="#,##0.0"/>
    </dxf>
    <dxf>
      <numFmt numFmtId="3" formatCode="#,##0"/>
    </dxf>
    <dxf>
      <numFmt numFmtId="166" formatCode="0.0E+0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2317750</xdr:colOff>
      <xdr:row>7</xdr:row>
      <xdr:rowOff>28575</xdr:rowOff>
    </xdr:from>
    <xdr:to>
      <xdr:col>0</xdr:col>
      <xdr:colOff>5232400</xdr:colOff>
      <xdr:row>22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14391B-0CB7-4020-A1CA-79C2B536C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0" y="1752600"/>
          <a:ext cx="2914650" cy="3000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487F-4015-4492-9D4F-F549F7EF8C38}">
  <sheetPr codeName="Sheet1"/>
  <dimension ref="A1:A16"/>
  <sheetViews>
    <sheetView showGridLines="0" tabSelected="1" zoomScaleNormal="100" workbookViewId="0"/>
  </sheetViews>
  <sheetFormatPr defaultRowHeight="15" x14ac:dyDescent="0.25"/>
  <cols>
    <col min="1" max="1" width="112.5703125" style="2" customWidth="1"/>
    <col min="2" max="16384" width="9.140625" style="2"/>
  </cols>
  <sheetData>
    <row r="1" spans="1:1" ht="18.75" x14ac:dyDescent="0.3">
      <c r="A1" s="1" t="s">
        <v>230</v>
      </c>
    </row>
    <row r="2" spans="1:1" ht="18.75" x14ac:dyDescent="0.3">
      <c r="A2" s="3" t="s">
        <v>231</v>
      </c>
    </row>
    <row r="3" spans="1:1" ht="28.5" customHeight="1" x14ac:dyDescent="0.25">
      <c r="A3" s="4"/>
    </row>
    <row r="4" spans="1:1" ht="20.25" x14ac:dyDescent="0.3">
      <c r="A4" s="5" t="s">
        <v>233</v>
      </c>
    </row>
    <row r="5" spans="1:1" x14ac:dyDescent="0.25">
      <c r="A5" s="4"/>
    </row>
    <row r="6" spans="1:1" ht="18.75" x14ac:dyDescent="0.25">
      <c r="A6" s="6" t="s">
        <v>232</v>
      </c>
    </row>
    <row r="7" spans="1:1" ht="15.75" x14ac:dyDescent="0.25">
      <c r="A7" s="7"/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6" spans="1:1" ht="15.75" x14ac:dyDescent="0.25">
      <c r="A16" s="8"/>
    </row>
  </sheetData>
  <sheetProtection sheet="1" objects="1" scenarios="1" formatCells="0" formatColumns="0" formatRows="0" sort="0" autoFilter="0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A2C7-382D-4BCE-B08E-FF8CFF7638B4}">
  <sheetPr codeName="Sheet2"/>
  <dimension ref="A1:B12"/>
  <sheetViews>
    <sheetView workbookViewId="0"/>
  </sheetViews>
  <sheetFormatPr defaultRowHeight="15" x14ac:dyDescent="0.25"/>
  <cols>
    <col min="1" max="1" width="31.42578125" style="2" customWidth="1"/>
    <col min="2" max="2" width="162.5703125" style="2" bestFit="1" customWidth="1"/>
    <col min="3" max="16384" width="9.140625" style="2"/>
  </cols>
  <sheetData>
    <row r="1" spans="1:2" x14ac:dyDescent="0.25">
      <c r="A1" s="9" t="s">
        <v>0</v>
      </c>
    </row>
    <row r="2" spans="1:2" x14ac:dyDescent="0.25">
      <c r="A2" s="10"/>
    </row>
    <row r="3" spans="1:2" x14ac:dyDescent="0.25">
      <c r="A3" s="2" t="s">
        <v>1</v>
      </c>
    </row>
    <row r="4" spans="1:2" x14ac:dyDescent="0.25">
      <c r="A4" s="2" t="s">
        <v>2</v>
      </c>
    </row>
    <row r="6" spans="1:2" x14ac:dyDescent="0.25">
      <c r="A6" s="11" t="s">
        <v>3</v>
      </c>
      <c r="B6" s="11" t="s">
        <v>4</v>
      </c>
    </row>
    <row r="7" spans="1:2" x14ac:dyDescent="0.25">
      <c r="A7" s="2" t="s">
        <v>5</v>
      </c>
      <c r="B7" s="2" t="s">
        <v>6</v>
      </c>
    </row>
    <row r="8" spans="1:2" x14ac:dyDescent="0.25">
      <c r="A8" s="2" t="s">
        <v>7</v>
      </c>
      <c r="B8" s="2" t="s">
        <v>8</v>
      </c>
    </row>
    <row r="9" spans="1:2" x14ac:dyDescent="0.25">
      <c r="A9" s="2" t="s">
        <v>9</v>
      </c>
      <c r="B9" s="2" t="s">
        <v>10</v>
      </c>
    </row>
    <row r="10" spans="1:2" x14ac:dyDescent="0.25">
      <c r="A10" s="2" t="s">
        <v>11</v>
      </c>
      <c r="B10" s="2" t="s">
        <v>12</v>
      </c>
    </row>
    <row r="11" spans="1:2" x14ac:dyDescent="0.25">
      <c r="A11" s="2" t="s">
        <v>13</v>
      </c>
      <c r="B11" s="2" t="s">
        <v>14</v>
      </c>
    </row>
    <row r="12" spans="1:2" x14ac:dyDescent="0.25">
      <c r="A12" s="2" t="s">
        <v>15</v>
      </c>
      <c r="B12" s="2" t="s">
        <v>16</v>
      </c>
    </row>
  </sheetData>
  <sheetProtection sheet="1" objects="1" scenarios="1" formatCells="0" formatColumns="0" formatRows="0" sort="0" autoFilter="0"/>
  <autoFilter ref="A6:B12" xr:uid="{BAEFA2C7-382D-4BCE-B08E-FF8CFF7638B4}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91F9-987D-4602-A647-FA507ADFBDD4}">
  <sheetPr codeName="Sheet3"/>
  <dimension ref="A1:J19"/>
  <sheetViews>
    <sheetView workbookViewId="0"/>
  </sheetViews>
  <sheetFormatPr defaultRowHeight="15" x14ac:dyDescent="0.25"/>
  <cols>
    <col min="1" max="1" width="48.140625" style="2" customWidth="1"/>
    <col min="2" max="3" width="12.5703125" style="2" bestFit="1" customWidth="1"/>
    <col min="4" max="5" width="14.140625" style="2" customWidth="1"/>
    <col min="6" max="9" width="12.5703125" style="2" customWidth="1"/>
    <col min="10" max="10" width="163.42578125" style="2" bestFit="1" customWidth="1"/>
    <col min="11" max="16384" width="9.140625" style="2"/>
  </cols>
  <sheetData>
    <row r="1" spans="1:10" ht="28.5" customHeight="1" thickBot="1" x14ac:dyDescent="0.3">
      <c r="F1" s="12" t="s">
        <v>17</v>
      </c>
      <c r="G1" s="13"/>
      <c r="H1" s="12" t="s">
        <v>18</v>
      </c>
      <c r="I1" s="14"/>
    </row>
    <row r="2" spans="1:10" ht="30.75" thickBot="1" x14ac:dyDescent="0.3">
      <c r="A2" s="15" t="s">
        <v>19</v>
      </c>
      <c r="B2" s="16" t="s">
        <v>20</v>
      </c>
      <c r="C2" s="17" t="s">
        <v>21</v>
      </c>
      <c r="D2" s="17" t="s">
        <v>22</v>
      </c>
      <c r="E2" s="18" t="s">
        <v>23</v>
      </c>
      <c r="F2" s="19" t="s">
        <v>24</v>
      </c>
      <c r="G2" s="20" t="s">
        <v>25</v>
      </c>
      <c r="H2" s="19" t="s">
        <v>24</v>
      </c>
      <c r="I2" s="21" t="s">
        <v>25</v>
      </c>
      <c r="J2" s="22" t="s">
        <v>26</v>
      </c>
    </row>
    <row r="3" spans="1:10" x14ac:dyDescent="0.25">
      <c r="A3" s="23" t="s">
        <v>229</v>
      </c>
      <c r="B3" s="24">
        <v>350</v>
      </c>
      <c r="C3" s="25">
        <f>COUNTIFS('Facility Summary'!A:A,A3,'Facility Summary'!D:D,"&gt;0")</f>
        <v>4</v>
      </c>
      <c r="D3" s="26" cm="1">
        <f t="array" ref="D3">CONVERT(MIN(IF('2019-2023 TRI_Nonzero Unique'!$C:$C='OES Summary'!A3,'2019-2023 TRI_Nonzero Unique'!$AQ:$AQ,"")), "lbm", "kg")</f>
        <v>4.5359237000000005E-3</v>
      </c>
      <c r="E3" s="26" cm="1">
        <f t="array" ref="E3">CONVERT(MAX(IF('2019-2023 TRI_Nonzero Unique'!$C:$C='OES Summary'!A3,'2019-2023 TRI_Nonzero Unique'!$AQ:$AQ,"")), "lbm", "kg")</f>
        <v>216.36356049</v>
      </c>
      <c r="F3" s="26" cm="1">
        <f t="array" ref="F3">IFERROR(PERCENTILE(IF('2019-2023 TRI_Nonzero Unique'!$C:$C=$A3,'2019-2023 TRI_Nonzero Unique'!$AQ:$AQ),0.5)*0.453592,"")</f>
        <v>0.90718399999999999</v>
      </c>
      <c r="G3" s="26" cm="1">
        <f t="array" ref="G3">IFERROR(PERCENTILE(IF('2019-2023 TRI_Nonzero Unique'!$C:$C=$A3,'2019-2023 TRI_Nonzero Unique'!$AQ:$AQ),0.95)*0.453592,"")</f>
        <v>109.39278263999975</v>
      </c>
      <c r="H3" s="26" cm="1">
        <f t="array" ref="H3">IFERROR(PERCENTILE(IF('2019-2023 TRI_Nonzero Unique'!$C:$C=$A3,'2019-2023 TRI_Nonzero Unique'!$AQ:$AQ),0.5)*0.453592/B3,"")</f>
        <v>2.5919542857142856E-3</v>
      </c>
      <c r="I3" s="26" cm="1">
        <f t="array" ref="I3">IFERROR(PERCENTILE(IF('2019-2023 TRI_Nonzero Unique'!$C:$C=$A3,'2019-2023 TRI_Nonzero Unique'!$AQ:$AQ),0.95)*0.453592/B3,"")</f>
        <v>0.31255080754285641</v>
      </c>
      <c r="J3" s="27" t="s">
        <v>27</v>
      </c>
    </row>
    <row r="4" spans="1:10" x14ac:dyDescent="0.25">
      <c r="A4" s="28" t="s">
        <v>28</v>
      </c>
      <c r="B4" s="29">
        <v>250</v>
      </c>
      <c r="C4" s="25">
        <f>COUNTIFS('Facility Summary'!A:A,A4,'Facility Summary'!D:D,"&gt;0")</f>
        <v>0</v>
      </c>
      <c r="D4" s="30"/>
      <c r="E4" s="30"/>
      <c r="F4" s="30" t="str" cm="1">
        <f t="array" ref="F4">IFERROR(PERCENTILE(IF('2019-2023 TRI_Nonzero Unique'!$C:$C=$A4,'2019-2023 TRI_Nonzero Unique'!$AQ:$AQ),0.5)*0.453592,"")</f>
        <v/>
      </c>
      <c r="G4" s="30" t="str" cm="1">
        <f t="array" ref="G4">IFERROR(PERCENTILE(IF('2019-2023 TRI_Nonzero Unique'!$C:$C=$A4,'2019-2023 TRI_Nonzero Unique'!$AQ:$AQ),0.95)*0.453592,"")</f>
        <v/>
      </c>
      <c r="H4" s="30" t="str" cm="1">
        <f t="array" ref="H4">IFERROR(PERCENTILE(IF('2019-2023 TRI_Nonzero Unique'!$C:$C=$A4,'2019-2023 TRI_Nonzero Unique'!$AQ:$AQ),0.5)*0.453592/B4,"")</f>
        <v/>
      </c>
      <c r="I4" s="30" t="str" cm="1">
        <f t="array" ref="I4">IFERROR(PERCENTILE(IF('2019-2023 TRI_Nonzero Unique'!$C:$C=$A4,'2019-2023 TRI_Nonzero Unique'!$AQ:$AQ),0.95)*0.453592/B4,"")</f>
        <v/>
      </c>
      <c r="J4" s="31" t="s">
        <v>29</v>
      </c>
    </row>
    <row r="5" spans="1:10" x14ac:dyDescent="0.25">
      <c r="A5" s="28" t="s">
        <v>30</v>
      </c>
      <c r="B5" s="29">
        <v>350</v>
      </c>
      <c r="C5" s="25">
        <f>COUNTIFS('Facility Summary'!A:A,A5,'Facility Summary'!D:D,"&gt;0")</f>
        <v>1</v>
      </c>
      <c r="D5" s="30" cm="1">
        <f t="array" ref="D5">CONVERT(MIN(IF('2019-2023 TRI_Nonzero Unique'!$C:$C='OES Summary'!A5,'2019-2023 TRI_Nonzero Unique'!$AQ:$AQ,"")), "lbm", "kg")</f>
        <v>0.45359237000000002</v>
      </c>
      <c r="E5" s="30" cm="1">
        <f t="array" ref="E5">CONVERT(MAX(IF('2019-2023 TRI_Nonzero Unique'!$C:$C='OES Summary'!A5,'2019-2023 TRI_Nonzero Unique'!$AQ:$AQ,"")), "lbm", "kg")</f>
        <v>1.3607771100000001</v>
      </c>
      <c r="F5" s="30" cm="1">
        <f t="array" ref="F5">IFERROR(PERCENTILE(IF('2019-2023 TRI_Nonzero Unique'!$C:$C=$A5,'2019-2023 TRI_Nonzero Unique'!$AQ:$AQ),0.5)*0.453592,"")</f>
        <v>0.90718399999999999</v>
      </c>
      <c r="G5" s="30" cm="1">
        <f t="array" ref="G5">IFERROR(PERCENTILE(IF('2019-2023 TRI_Nonzero Unique'!$C:$C=$A5,'2019-2023 TRI_Nonzero Unique'!$AQ:$AQ),0.95)*0.453592,"")</f>
        <v>1.3154167999999999</v>
      </c>
      <c r="H5" s="30" cm="1">
        <f t="array" ref="H5">IFERROR(PERCENTILE(IF('2019-2023 TRI_Nonzero Unique'!$C:$C=$A5,'2019-2023 TRI_Nonzero Unique'!$AQ:$AQ),0.5)*0.453592/B5,"")</f>
        <v>2.5919542857142856E-3</v>
      </c>
      <c r="I5" s="30" cm="1">
        <f t="array" ref="I5">IFERROR(PERCENTILE(IF('2019-2023 TRI_Nonzero Unique'!$C:$C=$A5,'2019-2023 TRI_Nonzero Unique'!$AQ:$AQ),0.95)*0.453592/B5,"")</f>
        <v>3.7583337142857143E-3</v>
      </c>
      <c r="J5" s="31" t="s">
        <v>27</v>
      </c>
    </row>
    <row r="6" spans="1:10" ht="30" x14ac:dyDescent="0.25">
      <c r="A6" s="28" t="s">
        <v>31</v>
      </c>
      <c r="B6" s="29">
        <v>300</v>
      </c>
      <c r="C6" s="25">
        <f>COUNTIFS('Facility Summary'!A:A,A6,'Facility Summary'!D:D,"&gt;0")</f>
        <v>0</v>
      </c>
      <c r="D6" s="30"/>
      <c r="E6" s="30"/>
      <c r="F6" s="30" t="str" cm="1">
        <f t="array" ref="F6">IFERROR(PERCENTILE(IF('2019-2023 TRI_Nonzero Unique'!$C:$C=$A6,'2019-2023 TRI_Nonzero Unique'!$AQ:$AQ),0.5)*0.453592,"")</f>
        <v/>
      </c>
      <c r="G6" s="30" t="str" cm="1">
        <f t="array" ref="G6">IFERROR(PERCENTILE(IF('2019-2023 TRI_Nonzero Unique'!$C:$C=$A6,'2019-2023 TRI_Nonzero Unique'!$AQ:$AQ),0.95)*0.453592,"")</f>
        <v/>
      </c>
      <c r="H6" s="30" t="str" cm="1">
        <f t="array" ref="H6">IFERROR(PERCENTILE(IF('2019-2023 TRI_Nonzero Unique'!$C:$C=$A6,'2019-2023 TRI_Nonzero Unique'!$AQ:$AQ),0.5)*0.453592/B6,"")</f>
        <v/>
      </c>
      <c r="I6" s="30" t="str" cm="1">
        <f t="array" ref="I6">IFERROR(PERCENTILE(IF('2019-2023 TRI_Nonzero Unique'!$C:$C=$A6,'2019-2023 TRI_Nonzero Unique'!$AQ:$AQ),0.95)*0.453592/B6,"")</f>
        <v/>
      </c>
      <c r="J6" s="31" t="s">
        <v>32</v>
      </c>
    </row>
    <row r="7" spans="1:10" x14ac:dyDescent="0.25">
      <c r="A7" s="28" t="s">
        <v>33</v>
      </c>
      <c r="B7" s="29">
        <v>365</v>
      </c>
      <c r="C7" s="25">
        <f>COUNTIFS('Facility Summary'!A:A,A7,'Facility Summary'!D:D,"&gt;0")</f>
        <v>0</v>
      </c>
      <c r="D7" s="30"/>
      <c r="E7" s="30"/>
      <c r="F7" s="30" t="str" cm="1">
        <f t="array" ref="F7">IFERROR(PERCENTILE(IF('2019-2023 TRI_Nonzero Unique'!$C:$C=$A7,'2019-2023 TRI_Nonzero Unique'!$AQ:$AQ),0.5)*0.453592,"")</f>
        <v/>
      </c>
      <c r="G7" s="30" t="str" cm="1">
        <f t="array" ref="G7">IFERROR(PERCENTILE(IF('2019-2023 TRI_Nonzero Unique'!$C:$C=$A7,'2019-2023 TRI_Nonzero Unique'!$AQ:$AQ),0.95)*0.453592,"")</f>
        <v/>
      </c>
      <c r="H7" s="30" t="str" cm="1">
        <f t="array" ref="H7">IFERROR(PERCENTILE(IF('2019-2023 TRI_Nonzero Unique'!$C:$C=$A7,'2019-2023 TRI_Nonzero Unique'!$AQ:$AQ),0.5)*0.453592/B7,"")</f>
        <v/>
      </c>
      <c r="I7" s="30" t="str" cm="1">
        <f t="array" ref="I7">IFERROR(PERCENTILE(IF('2019-2023 TRI_Nonzero Unique'!$C:$C=$A7,'2019-2023 TRI_Nonzero Unique'!$AQ:$AQ),0.95)*0.453592/B7,"")</f>
        <v/>
      </c>
      <c r="J7" s="31" t="s">
        <v>34</v>
      </c>
    </row>
    <row r="8" spans="1:10" ht="30" x14ac:dyDescent="0.25">
      <c r="A8" s="28" t="s">
        <v>35</v>
      </c>
      <c r="B8" s="29">
        <v>300</v>
      </c>
      <c r="C8" s="25">
        <f>COUNTIFS('Facility Summary'!A:A,A8,'Facility Summary'!D:D,"&gt;0")</f>
        <v>0</v>
      </c>
      <c r="D8" s="30"/>
      <c r="E8" s="30"/>
      <c r="F8" s="30" t="str" cm="1">
        <f t="array" ref="F8">IFERROR(PERCENTILE(IF('2019-2023 TRI_Nonzero Unique'!$C:$C=$A8,'2019-2023 TRI_Nonzero Unique'!$AQ:$AQ),0.5)*0.453592,"")</f>
        <v/>
      </c>
      <c r="G8" s="30" t="str" cm="1">
        <f t="array" ref="G8">IFERROR(PERCENTILE(IF('2019-2023 TRI_Nonzero Unique'!$C:$C=$A8,'2019-2023 TRI_Nonzero Unique'!$AQ:$AQ),0.95)*0.453592,"")</f>
        <v/>
      </c>
      <c r="H8" s="30" t="str" cm="1">
        <f t="array" ref="H8">IFERROR(PERCENTILE(IF('2019-2023 TRI_Nonzero Unique'!$C:$C=$A8,'2019-2023 TRI_Nonzero Unique'!$AQ:$AQ),0.5)*0.453592/B8,"")</f>
        <v/>
      </c>
      <c r="I8" s="30" t="str" cm="1">
        <f t="array" ref="I8">IFERROR(PERCENTILE(IF('2019-2023 TRI_Nonzero Unique'!$C:$C=$A8,'2019-2023 TRI_Nonzero Unique'!$AQ:$AQ),0.95)*0.453592/B8,"")</f>
        <v/>
      </c>
      <c r="J8" s="31" t="s">
        <v>32</v>
      </c>
    </row>
    <row r="9" spans="1:10" x14ac:dyDescent="0.25">
      <c r="A9" s="32" t="s">
        <v>36</v>
      </c>
      <c r="B9" s="29" t="s">
        <v>37</v>
      </c>
      <c r="C9" s="25">
        <f>COUNTIFS('Facility Summary'!A:A,A9,'Facility Summary'!D:D,"&gt;0")</f>
        <v>0</v>
      </c>
      <c r="D9" s="30"/>
      <c r="E9" s="30"/>
      <c r="F9" s="30" t="str" cm="1">
        <f t="array" ref="F9">IFERROR(PERCENTILE(IF('2019-2023 TRI_Nonzero Unique'!$C:$C=$A9,'2019-2023 TRI_Nonzero Unique'!$AQ:$AQ),0.5)*0.453592,"")</f>
        <v/>
      </c>
      <c r="G9" s="30" t="str" cm="1">
        <f t="array" ref="G9">IFERROR(PERCENTILE(IF('2019-2023 TRI_Nonzero Unique'!$C:$C=$A9,'2019-2023 TRI_Nonzero Unique'!$AQ:$AQ),0.95)*0.453592,"")</f>
        <v/>
      </c>
      <c r="H9" s="30" t="str" cm="1">
        <f t="array" ref="H9">IFERROR(PERCENTILE(IF('2019-2023 TRI_Nonzero Unique'!$C:$C=$A9,'2019-2023 TRI_Nonzero Unique'!$AQ:$AQ),0.5)*0.453592/B9,"")</f>
        <v/>
      </c>
      <c r="I9" s="30" t="str" cm="1">
        <f t="array" ref="I9">IFERROR(PERCENTILE(IF('2019-2023 TRI_Nonzero Unique'!$C:$C=$A9,'2019-2023 TRI_Nonzero Unique'!$AQ:$AQ),0.95)*0.453592/B9,"")</f>
        <v/>
      </c>
      <c r="J9" s="33" t="s">
        <v>38</v>
      </c>
    </row>
    <row r="10" spans="1:10" x14ac:dyDescent="0.25">
      <c r="A10" s="32" t="s">
        <v>39</v>
      </c>
      <c r="B10" s="29" t="s">
        <v>37</v>
      </c>
      <c r="C10" s="25">
        <f>COUNTIFS('Facility Summary'!A:A,A10,'Facility Summary'!D:D,"&gt;0")</f>
        <v>0</v>
      </c>
      <c r="D10" s="30"/>
      <c r="E10" s="30"/>
      <c r="F10" s="30" t="str" cm="1">
        <f t="array" ref="F10">IFERROR(PERCENTILE(IF('2019-2023 TRI_Nonzero Unique'!$C:$C=$A10,'2019-2023 TRI_Nonzero Unique'!$AQ:$AQ),0.5)*0.453592,"")</f>
        <v/>
      </c>
      <c r="G10" s="30" t="str" cm="1">
        <f t="array" ref="G10">IFERROR(PERCENTILE(IF('2019-2023 TRI_Nonzero Unique'!$C:$C=$A10,'2019-2023 TRI_Nonzero Unique'!$AQ:$AQ),0.95)*0.453592,"")</f>
        <v/>
      </c>
      <c r="H10" s="30" t="str" cm="1">
        <f t="array" ref="H10">IFERROR(PERCENTILE(IF('2019-2023 TRI_Nonzero Unique'!$C:$C=$A10,'2019-2023 TRI_Nonzero Unique'!$AQ:$AQ),0.5)*0.453592/B10,"")</f>
        <v/>
      </c>
      <c r="I10" s="30" t="str" cm="1">
        <f t="array" ref="I10">IFERROR(PERCENTILE(IF('2019-2023 TRI_Nonzero Unique'!$C:$C=$A10,'2019-2023 TRI_Nonzero Unique'!$AQ:$AQ),0.95)*0.453592/B10,"")</f>
        <v/>
      </c>
      <c r="J10" s="33" t="s">
        <v>38</v>
      </c>
    </row>
    <row r="11" spans="1:10" x14ac:dyDescent="0.25">
      <c r="A11" s="32" t="s">
        <v>40</v>
      </c>
      <c r="B11" s="29" t="s">
        <v>37</v>
      </c>
      <c r="C11" s="25">
        <f>COUNTIFS('Facility Summary'!A:A,A11,'Facility Summary'!D:D,"&gt;0")</f>
        <v>0</v>
      </c>
      <c r="D11" s="30"/>
      <c r="E11" s="30"/>
      <c r="F11" s="30" t="str" cm="1">
        <f t="array" ref="F11">IFERROR(PERCENTILE(IF('2019-2023 TRI_Nonzero Unique'!$C:$C=$A11,'2019-2023 TRI_Nonzero Unique'!$AQ:$AQ),0.5)*0.453592,"")</f>
        <v/>
      </c>
      <c r="G11" s="30" t="str" cm="1">
        <f t="array" ref="G11">IFERROR(PERCENTILE(IF('2019-2023 TRI_Nonzero Unique'!$C:$C=$A11,'2019-2023 TRI_Nonzero Unique'!$AQ:$AQ),0.95)*0.453592,"")</f>
        <v/>
      </c>
      <c r="H11" s="30" t="str" cm="1">
        <f t="array" ref="H11">IFERROR(PERCENTILE(IF('2019-2023 TRI_Nonzero Unique'!$C:$C=$A11,'2019-2023 TRI_Nonzero Unique'!$AQ:$AQ),0.5)*0.453592/B11,"")</f>
        <v/>
      </c>
      <c r="I11" s="30" t="str" cm="1">
        <f t="array" ref="I11">IFERROR(PERCENTILE(IF('2019-2023 TRI_Nonzero Unique'!$C:$C=$A11,'2019-2023 TRI_Nonzero Unique'!$AQ:$AQ),0.95)*0.453592/B11,"")</f>
        <v/>
      </c>
      <c r="J11" s="33" t="s">
        <v>38</v>
      </c>
    </row>
    <row r="12" spans="1:10" ht="15" customHeight="1" x14ac:dyDescent="0.25">
      <c r="A12" s="32" t="s">
        <v>41</v>
      </c>
      <c r="B12" s="29">
        <v>260</v>
      </c>
      <c r="C12" s="25">
        <f>COUNTIFS('Facility Summary'!A:A,A12,'Facility Summary'!D:D,"&gt;0")</f>
        <v>0</v>
      </c>
      <c r="D12" s="30"/>
      <c r="E12" s="30"/>
      <c r="F12" s="30" t="str" cm="1">
        <f t="array" ref="F12">IFERROR(PERCENTILE(IF('2019-2023 TRI_Nonzero Unique'!$C:$C=$A12,'2019-2023 TRI_Nonzero Unique'!$AQ:$AQ),0.5)*0.453592,"")</f>
        <v/>
      </c>
      <c r="G12" s="30" t="str" cm="1">
        <f t="array" ref="G12">IFERROR(PERCENTILE(IF('2019-2023 TRI_Nonzero Unique'!$C:$C=$A12,'2019-2023 TRI_Nonzero Unique'!$AQ:$AQ),0.95)*0.453592,"")</f>
        <v/>
      </c>
      <c r="H12" s="30" t="str" cm="1">
        <f t="array" ref="H12">IFERROR(PERCENTILE(IF('2019-2023 TRI_Nonzero Unique'!$C:$C=$A12,'2019-2023 TRI_Nonzero Unique'!$AQ:$AQ),0.5)*0.453592/B12,"")</f>
        <v/>
      </c>
      <c r="I12" s="30" t="str" cm="1">
        <f t="array" ref="I12">IFERROR(PERCENTILE(IF('2019-2023 TRI_Nonzero Unique'!$C:$C=$A12,'2019-2023 TRI_Nonzero Unique'!$AQ:$AQ),0.95)*0.453592/B12,"")</f>
        <v/>
      </c>
      <c r="J12" s="31" t="s">
        <v>42</v>
      </c>
    </row>
    <row r="13" spans="1:10" ht="15" customHeight="1" x14ac:dyDescent="0.25">
      <c r="A13" s="34" t="s">
        <v>43</v>
      </c>
      <c r="B13" s="29">
        <v>250</v>
      </c>
      <c r="C13" s="25">
        <f>COUNTIFS('Facility Summary'!A:A,A13,'Facility Summary'!D:D,"&gt;0")</f>
        <v>0</v>
      </c>
      <c r="D13" s="30"/>
      <c r="E13" s="30"/>
      <c r="F13" s="30" t="str" cm="1">
        <f t="array" ref="F13">IFERROR(PERCENTILE(IF('2019-2023 TRI_Nonzero Unique'!$C:$C=$A13,'2019-2023 TRI_Nonzero Unique'!$AQ:$AQ),0.5)*0.453592,"")</f>
        <v/>
      </c>
      <c r="G13" s="30" t="str" cm="1">
        <f t="array" ref="G13">IFERROR(PERCENTILE(IF('2019-2023 TRI_Nonzero Unique'!$C:$C=$A13,'2019-2023 TRI_Nonzero Unique'!$AQ:$AQ),0.95)*0.453592,"")</f>
        <v/>
      </c>
      <c r="H13" s="30" t="str" cm="1">
        <f t="array" ref="H13">IFERROR(PERCENTILE(IF('2019-2023 TRI_Nonzero Unique'!$C:$C=$A13,'2019-2023 TRI_Nonzero Unique'!$AQ:$AQ),0.5)*0.453592/B13,"")</f>
        <v/>
      </c>
      <c r="I13" s="30" t="str" cm="1">
        <f t="array" ref="I13">IFERROR(PERCENTILE(IF('2019-2023 TRI_Nonzero Unique'!$C:$C=$A13,'2019-2023 TRI_Nonzero Unique'!$AQ:$AQ),0.95)*0.453592/B13,"")</f>
        <v/>
      </c>
      <c r="J13" s="31" t="s">
        <v>29</v>
      </c>
    </row>
    <row r="14" spans="1:10" x14ac:dyDescent="0.25">
      <c r="A14" s="34" t="s">
        <v>44</v>
      </c>
      <c r="B14" s="29">
        <v>250</v>
      </c>
      <c r="C14" s="25">
        <f>COUNTIFS('Facility Summary'!A:A,A14,'Facility Summary'!D:D,"&gt;0")</f>
        <v>0</v>
      </c>
      <c r="D14" s="30"/>
      <c r="E14" s="30"/>
      <c r="F14" s="30" t="str" cm="1">
        <f t="array" ref="F14">IFERROR(PERCENTILE(IF('2019-2023 TRI_Nonzero Unique'!$C:$C=$A14,'2019-2023 TRI_Nonzero Unique'!$AQ:$AQ),0.5)*0.453592,"")</f>
        <v/>
      </c>
      <c r="G14" s="30" t="str" cm="1">
        <f t="array" ref="G14">IFERROR(PERCENTILE(IF('2019-2023 TRI_Nonzero Unique'!$C:$C=$A14,'2019-2023 TRI_Nonzero Unique'!$AQ:$AQ),0.95)*0.453592,"")</f>
        <v/>
      </c>
      <c r="H14" s="30" t="str" cm="1">
        <f t="array" ref="H14">IFERROR(PERCENTILE(IF('2019-2023 TRI_Nonzero Unique'!$C:$C=$A14,'2019-2023 TRI_Nonzero Unique'!$AQ:$AQ),0.5)*0.453592/B14,"")</f>
        <v/>
      </c>
      <c r="I14" s="30" t="str" cm="1">
        <f t="array" ref="I14">IFERROR(PERCENTILE(IF('2019-2023 TRI_Nonzero Unique'!$C:$C=$A14,'2019-2023 TRI_Nonzero Unique'!$AQ:$AQ),0.95)*0.453592/B14,"")</f>
        <v/>
      </c>
      <c r="J14" s="31" t="s">
        <v>29</v>
      </c>
    </row>
    <row r="15" spans="1:10" x14ac:dyDescent="0.25">
      <c r="A15" s="35"/>
      <c r="B15" s="29"/>
      <c r="C15" s="25">
        <f>COUNTIFS('Facility Summary'!A:A,A15,'Facility Summary'!D:D,"&gt;0")</f>
        <v>0</v>
      </c>
      <c r="D15" s="30"/>
      <c r="E15" s="30"/>
      <c r="F15" s="30"/>
      <c r="G15" s="30"/>
      <c r="H15" s="30" t="str" cm="1">
        <f t="array" ref="H15">IFERROR(PERCENTILE(IF('2019-2023 TRI_Nonzero Unique'!$C:$C=$A15,'2019-2023 TRI_Nonzero Unique'!$AQ:$AQ),0.5)*0.453592/B15,"")</f>
        <v/>
      </c>
      <c r="I15" s="30" t="str" cm="1">
        <f t="array" ref="I15">IFERROR(PERCENTILE(IF('2019-2023 TRI_Nonzero Unique'!$C:$C=$A15,'2019-2023 TRI_Nonzero Unique'!$AQ:$AQ),0.95)*0.453592/B15,"")</f>
        <v/>
      </c>
      <c r="J15" s="31" t="s">
        <v>29</v>
      </c>
    </row>
    <row r="16" spans="1:10" ht="15.75" thickBot="1" x14ac:dyDescent="0.3">
      <c r="A16" s="36" t="s">
        <v>45</v>
      </c>
      <c r="B16" s="37">
        <v>250</v>
      </c>
      <c r="C16" s="38">
        <f>COUNTIFS('Facility Summary'!A:A,A16,'Facility Summary'!D:D,"&gt;0")</f>
        <v>0</v>
      </c>
      <c r="D16" s="39"/>
      <c r="E16" s="39"/>
      <c r="F16" s="39"/>
      <c r="G16" s="39" t="str" cm="1">
        <f t="array" ref="G16">IFERROR(PERCENTILE(IF('2019-2023 TRI_Nonzero Unique'!$C:$C=$A16,'2019-2023 TRI_Nonzero Unique'!$AQ:$AQ),0.95)*0.453592,"")</f>
        <v/>
      </c>
      <c r="H16" s="39" t="str" cm="1">
        <f t="array" ref="H16">IFERROR(PERCENTILE(IF('2019-2023 TRI_Nonzero Unique'!$C:$C=$A16,'2019-2023 TRI_Nonzero Unique'!$AQ:$AQ),0.5)*0.453592/B16,"")</f>
        <v/>
      </c>
      <c r="I16" s="39" t="str" cm="1">
        <f t="array" ref="I16">IFERROR(PERCENTILE(IF('2019-2023 TRI_Nonzero Unique'!$C:$C=$A16,'2019-2023 TRI_Nonzero Unique'!$AQ:$AQ),0.95)*0.453592/B16,"")</f>
        <v/>
      </c>
      <c r="J16" s="40" t="s">
        <v>29</v>
      </c>
    </row>
    <row r="17" spans="1:10" x14ac:dyDescent="0.25">
      <c r="A17" s="41" t="s">
        <v>46</v>
      </c>
      <c r="B17" s="42"/>
      <c r="C17" s="43">
        <f>SUM(C3:C8)</f>
        <v>5</v>
      </c>
      <c r="D17" s="43"/>
      <c r="E17" s="43"/>
      <c r="F17" s="43"/>
      <c r="G17" s="43"/>
      <c r="H17" s="43"/>
      <c r="I17" s="43"/>
      <c r="J17" s="44"/>
    </row>
    <row r="18" spans="1:10" x14ac:dyDescent="0.25">
      <c r="A18" s="45" t="s">
        <v>47</v>
      </c>
      <c r="B18" s="42"/>
      <c r="C18" s="43">
        <f>COUNTA('Facility Summary'!C:C)-1</f>
        <v>8</v>
      </c>
      <c r="D18" s="43"/>
      <c r="E18" s="43"/>
      <c r="F18" s="43"/>
      <c r="G18" s="43"/>
      <c r="H18" s="43"/>
      <c r="I18" s="43"/>
      <c r="J18" s="44"/>
    </row>
    <row r="19" spans="1:10" x14ac:dyDescent="0.25">
      <c r="A19" s="46"/>
      <c r="B19" s="43"/>
      <c r="C19" s="47"/>
      <c r="D19" s="47"/>
      <c r="E19" s="47"/>
      <c r="F19" s="47"/>
      <c r="G19" s="47"/>
      <c r="H19" s="47"/>
      <c r="I19" s="47"/>
      <c r="J19" s="44"/>
    </row>
  </sheetData>
  <sheetProtection sheet="1" objects="1" scenarios="1" formatCells="0" formatColumns="0" formatRows="0" sort="0" autoFilter="0"/>
  <autoFilter ref="A2:J18" xr:uid="{6D7D91F9-987D-4602-A647-FA507ADFBDD4}"/>
  <mergeCells count="2">
    <mergeCell ref="F1:G1"/>
    <mergeCell ref="H1:I1"/>
  </mergeCells>
  <conditionalFormatting sqref="D3:I16">
    <cfRule type="cellIs" dxfId="6" priority="1" operator="greaterThanOrEqual">
      <formula>10000</formula>
    </cfRule>
    <cfRule type="cellIs" dxfId="5" priority="2" operator="between">
      <formula>10</formula>
      <formula>9999.9999</formula>
    </cfRule>
    <cfRule type="cellIs" dxfId="4" priority="3" operator="between">
      <formula>1</formula>
      <formula>9.999</formula>
    </cfRule>
    <cfRule type="cellIs" dxfId="3" priority="4" operator="between">
      <formula>0.1</formula>
      <formula>0.999</formula>
    </cfRule>
    <cfRule type="cellIs" dxfId="2" priority="5" operator="lessThanOrEqual">
      <formula>0.1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DD92-6D93-48C6-A431-954081026F56}">
  <sheetPr codeName="Sheet4"/>
  <dimension ref="A1:L23"/>
  <sheetViews>
    <sheetView workbookViewId="0"/>
  </sheetViews>
  <sheetFormatPr defaultRowHeight="15" x14ac:dyDescent="0.25"/>
  <cols>
    <col min="1" max="1" width="65.85546875" style="2" bestFit="1" customWidth="1"/>
    <col min="2" max="6" width="9.140625" style="2"/>
    <col min="7" max="7" width="3.42578125" style="2" customWidth="1"/>
    <col min="8" max="16384" width="9.140625" style="2"/>
  </cols>
  <sheetData>
    <row r="1" spans="1:12" x14ac:dyDescent="0.25">
      <c r="B1" s="48" t="s">
        <v>48</v>
      </c>
      <c r="C1" s="48"/>
      <c r="D1" s="48"/>
      <c r="E1" s="48"/>
      <c r="F1" s="48"/>
      <c r="H1" s="48" t="s">
        <v>49</v>
      </c>
      <c r="I1" s="48"/>
      <c r="J1" s="48"/>
      <c r="K1" s="48"/>
      <c r="L1" s="48"/>
    </row>
    <row r="2" spans="1:12" x14ac:dyDescent="0.25">
      <c r="A2" s="49" t="s">
        <v>50</v>
      </c>
      <c r="B2" s="50">
        <v>2023</v>
      </c>
      <c r="C2" s="50">
        <v>2022</v>
      </c>
      <c r="D2" s="50">
        <v>2021</v>
      </c>
      <c r="E2" s="50">
        <v>2020</v>
      </c>
      <c r="F2" s="50">
        <v>2019</v>
      </c>
      <c r="H2" s="50">
        <v>2023</v>
      </c>
      <c r="I2" s="50">
        <v>2022</v>
      </c>
      <c r="J2" s="50">
        <v>2021</v>
      </c>
      <c r="K2" s="50">
        <v>2020</v>
      </c>
      <c r="L2" s="50">
        <v>2019</v>
      </c>
    </row>
    <row r="3" spans="1:12" x14ac:dyDescent="0.25">
      <c r="A3" s="51" t="s">
        <v>51</v>
      </c>
      <c r="B3" s="52">
        <f>SUMIF('2019-2023 TRI_Nonzero Unique'!$E:$E, B$2,'2019-2023 TRI_Nonzero Unique'!$X:$X)</f>
        <v>0</v>
      </c>
      <c r="C3" s="52">
        <f>SUMIF('2019-2023 TRI_Nonzero Unique'!$E:$E, C$2,'2019-2023 TRI_Nonzero Unique'!$X:$X)</f>
        <v>0</v>
      </c>
      <c r="D3" s="52">
        <f>SUMIF('2019-2023 TRI_Nonzero Unique'!$E:$E, D$2,'2019-2023 TRI_Nonzero Unique'!$X:$X)</f>
        <v>0</v>
      </c>
      <c r="E3" s="52">
        <f>SUMIF('2019-2023 TRI_Nonzero Unique'!$E:$E, E$2,'2019-2023 TRI_Nonzero Unique'!$X:$X)</f>
        <v>0</v>
      </c>
      <c r="F3" s="52">
        <f>SUMIF('2019-2023 TRI_Nonzero Unique'!$E:$E, F$2,'2019-2023 TRI_Nonzero Unique'!$X:$X)</f>
        <v>0</v>
      </c>
      <c r="H3" s="52">
        <f>CONVERT(B3,"lbm", "g")/1000</f>
        <v>0</v>
      </c>
      <c r="I3" s="52">
        <f>CONVERT(C3,"lbm", "g")/1000</f>
        <v>0</v>
      </c>
      <c r="J3" s="52">
        <f>CONVERT(D3,"lbm", "g")/1000</f>
        <v>0</v>
      </c>
      <c r="K3" s="52">
        <f>CONVERT(E3,"lbm", "g")/1000</f>
        <v>0</v>
      </c>
      <c r="L3" s="52">
        <f>CONVERT(F3,"lbm", "g")/1000</f>
        <v>0</v>
      </c>
    </row>
    <row r="4" spans="1:12" x14ac:dyDescent="0.25">
      <c r="A4" s="53" t="s">
        <v>52</v>
      </c>
      <c r="B4" s="52">
        <f>SUMIF('2019-2023 TRI_Nonzero Unique'!$E:$E, B$2,'2019-2023 TRI_Nonzero Unique'!$Y:$Y)</f>
        <v>0</v>
      </c>
      <c r="C4" s="52">
        <f>SUMIF('2019-2023 TRI_Nonzero Unique'!$E:$E, C$2,'2019-2023 TRI_Nonzero Unique'!$Y:$Y)</f>
        <v>0</v>
      </c>
      <c r="D4" s="52">
        <f>SUMIF('2019-2023 TRI_Nonzero Unique'!$E:$E, D$2,'2019-2023 TRI_Nonzero Unique'!$Y:$Y)</f>
        <v>0</v>
      </c>
      <c r="E4" s="52">
        <f>SUMIF('2019-2023 TRI_Nonzero Unique'!$E:$E, E$2,'2019-2023 TRI_Nonzero Unique'!$Y:$Y)</f>
        <v>0</v>
      </c>
      <c r="F4" s="52">
        <f>SUMIF('2019-2023 TRI_Nonzero Unique'!$E:$E, F$2,'2019-2023 TRI_Nonzero Unique'!$Y:$Y)</f>
        <v>0</v>
      </c>
      <c r="H4" s="52">
        <f t="shared" ref="H4:H21" si="0">CONVERT(B4,"lbm", "g")/1000</f>
        <v>0</v>
      </c>
      <c r="I4" s="52">
        <f t="shared" ref="I4:I21" si="1">CONVERT(C4,"lbm", "g")/1000</f>
        <v>0</v>
      </c>
      <c r="J4" s="52">
        <f t="shared" ref="J4:J21" si="2">CONVERT(D4,"lbm", "g")/1000</f>
        <v>0</v>
      </c>
      <c r="K4" s="52">
        <f t="shared" ref="K4:K21" si="3">CONVERT(E4,"lbm", "g")/1000</f>
        <v>0</v>
      </c>
      <c r="L4" s="52">
        <f t="shared" ref="L4:L21" si="4">CONVERT(F4,"lbm", "g")/1000</f>
        <v>0</v>
      </c>
    </row>
    <row r="5" spans="1:12" x14ac:dyDescent="0.25">
      <c r="A5" s="53" t="s">
        <v>53</v>
      </c>
      <c r="B5" s="52">
        <f>SUMIF('2019-2023 TRI_Nonzero Unique'!$E:$E, B$2,'2019-2023 TRI_Nonzero Unique'!$Z:$Z)</f>
        <v>0</v>
      </c>
      <c r="C5" s="52">
        <f>SUMIF('2019-2023 TRI_Nonzero Unique'!$E:$E, C$2,'2019-2023 TRI_Nonzero Unique'!$Z:$Z)</f>
        <v>0</v>
      </c>
      <c r="D5" s="52">
        <f>SUMIF('2019-2023 TRI_Nonzero Unique'!$E:$E, D$2,'2019-2023 TRI_Nonzero Unique'!$Z:$Z)</f>
        <v>0</v>
      </c>
      <c r="E5" s="52">
        <f>SUMIF('2019-2023 TRI_Nonzero Unique'!$E:$E, E$2,'2019-2023 TRI_Nonzero Unique'!$Z:$Z)</f>
        <v>0</v>
      </c>
      <c r="F5" s="52">
        <f>SUMIF('2019-2023 TRI_Nonzero Unique'!$E:$E, F$2,'2019-2023 TRI_Nonzero Unique'!$Z:$Z)</f>
        <v>0</v>
      </c>
      <c r="H5" s="52">
        <f t="shared" si="0"/>
        <v>0</v>
      </c>
      <c r="I5" s="52">
        <f t="shared" si="1"/>
        <v>0</v>
      </c>
      <c r="J5" s="52">
        <f t="shared" si="2"/>
        <v>0</v>
      </c>
      <c r="K5" s="52">
        <f t="shared" si="3"/>
        <v>0</v>
      </c>
      <c r="L5" s="52">
        <f t="shared" si="4"/>
        <v>0</v>
      </c>
    </row>
    <row r="6" spans="1:12" x14ac:dyDescent="0.25">
      <c r="A6" s="53" t="s">
        <v>54</v>
      </c>
      <c r="B6" s="52">
        <f>SUMIF('2019-2023 TRI_Nonzero Unique'!$E:$E, B$2,'2019-2023 TRI_Nonzero Unique'!$AA:$AA)</f>
        <v>479</v>
      </c>
      <c r="C6" s="52">
        <f>SUMIF('2019-2023 TRI_Nonzero Unique'!$E:$E, C$2,'2019-2023 TRI_Nonzero Unique'!$AA:$AA)</f>
        <v>2</v>
      </c>
      <c r="D6" s="52">
        <f>SUMIF('2019-2023 TRI_Nonzero Unique'!$E:$E, D$2,'2019-2023 TRI_Nonzero Unique'!$AA:$AA)</f>
        <v>1</v>
      </c>
      <c r="E6" s="52">
        <f>SUMIF('2019-2023 TRI_Nonzero Unique'!$E:$E, E$2,'2019-2023 TRI_Nonzero Unique'!$AA:$AA)</f>
        <v>1</v>
      </c>
      <c r="F6" s="52">
        <f>SUMIF('2019-2023 TRI_Nonzero Unique'!$E:$E, F$2,'2019-2023 TRI_Nonzero Unique'!$AA:$AA)</f>
        <v>3</v>
      </c>
      <c r="H6" s="52">
        <f t="shared" si="0"/>
        <v>217.27074522999999</v>
      </c>
      <c r="I6" s="52">
        <f t="shared" si="1"/>
        <v>0.90718474000000004</v>
      </c>
      <c r="J6" s="52">
        <f t="shared" si="2"/>
        <v>0.45359237000000002</v>
      </c>
      <c r="K6" s="52">
        <f t="shared" si="3"/>
        <v>0.45359237000000002</v>
      </c>
      <c r="L6" s="52">
        <f t="shared" si="4"/>
        <v>1.3607771099999999</v>
      </c>
    </row>
    <row r="7" spans="1:12" x14ac:dyDescent="0.25">
      <c r="A7" s="53" t="s">
        <v>55</v>
      </c>
      <c r="B7" s="52">
        <f>SUMIF('2019-2023 TRI_Nonzero Unique'!$E:$E, B$2,'2019-2023 TRI_Nonzero Unique'!$AB:$AB)</f>
        <v>0</v>
      </c>
      <c r="C7" s="52">
        <f>SUMIF('2019-2023 TRI_Nonzero Unique'!$E:$E, C$2,'2019-2023 TRI_Nonzero Unique'!$AB:$AB)</f>
        <v>0</v>
      </c>
      <c r="D7" s="52">
        <f>SUMIF('2019-2023 TRI_Nonzero Unique'!$E:$E, D$2,'2019-2023 TRI_Nonzero Unique'!$AB:$AB)</f>
        <v>0</v>
      </c>
      <c r="E7" s="52">
        <f>SUMIF('2019-2023 TRI_Nonzero Unique'!$E:$E, E$2,'2019-2023 TRI_Nonzero Unique'!$AB:$AB)</f>
        <v>0</v>
      </c>
      <c r="F7" s="52">
        <f>SUMIF('2019-2023 TRI_Nonzero Unique'!$E:$E, F$2,'2019-2023 TRI_Nonzero Unique'!$AB:$AB)</f>
        <v>0</v>
      </c>
      <c r="H7" s="52">
        <f t="shared" si="0"/>
        <v>0</v>
      </c>
      <c r="I7" s="52">
        <f t="shared" si="1"/>
        <v>0</v>
      </c>
      <c r="J7" s="52">
        <f t="shared" si="2"/>
        <v>0</v>
      </c>
      <c r="K7" s="52">
        <f t="shared" si="3"/>
        <v>0</v>
      </c>
      <c r="L7" s="52">
        <f t="shared" si="4"/>
        <v>0</v>
      </c>
    </row>
    <row r="8" spans="1:12" x14ac:dyDescent="0.25">
      <c r="A8" s="53" t="s">
        <v>56</v>
      </c>
      <c r="B8" s="52">
        <f>SUMIF('2019-2023 TRI_Nonzero Unique'!$E:$E, B$2,'2019-2023 TRI_Nonzero Unique'!$AC:$AC)</f>
        <v>0</v>
      </c>
      <c r="C8" s="52">
        <f>SUMIF('2019-2023 TRI_Nonzero Unique'!$E:$E, C$2,'2019-2023 TRI_Nonzero Unique'!$AC:$AC)</f>
        <v>0</v>
      </c>
      <c r="D8" s="52">
        <f>SUMIF('2019-2023 TRI_Nonzero Unique'!$E:$E, D$2,'2019-2023 TRI_Nonzero Unique'!$AC:$AC)</f>
        <v>0</v>
      </c>
      <c r="E8" s="52">
        <f>SUMIF('2019-2023 TRI_Nonzero Unique'!$E:$E, E$2,'2019-2023 TRI_Nonzero Unique'!$AC:$AC)</f>
        <v>0</v>
      </c>
      <c r="F8" s="52">
        <f>SUMIF('2019-2023 TRI_Nonzero Unique'!$E:$E, F$2,'2019-2023 TRI_Nonzero Unique'!$AC:$AC)</f>
        <v>0</v>
      </c>
      <c r="H8" s="52">
        <f t="shared" si="0"/>
        <v>0</v>
      </c>
      <c r="I8" s="52">
        <f t="shared" si="1"/>
        <v>0</v>
      </c>
      <c r="J8" s="52">
        <f t="shared" si="2"/>
        <v>0</v>
      </c>
      <c r="K8" s="52">
        <f t="shared" si="3"/>
        <v>0</v>
      </c>
      <c r="L8" s="52">
        <f t="shared" si="4"/>
        <v>0</v>
      </c>
    </row>
    <row r="9" spans="1:12" x14ac:dyDescent="0.25">
      <c r="A9" s="53" t="s">
        <v>57</v>
      </c>
      <c r="B9" s="52">
        <f>SUMIF('2019-2023 TRI_Nonzero Unique'!$E:$E, B$2,'2019-2023 TRI_Nonzero Unique'!$AD:$AD)</f>
        <v>0</v>
      </c>
      <c r="C9" s="52">
        <f>SUMIF('2019-2023 TRI_Nonzero Unique'!$E:$E, C$2,'2019-2023 TRI_Nonzero Unique'!$AD:$AD)</f>
        <v>0</v>
      </c>
      <c r="D9" s="52">
        <f>SUMIF('2019-2023 TRI_Nonzero Unique'!$E:$E, D$2,'2019-2023 TRI_Nonzero Unique'!$AD:$AD)</f>
        <v>0</v>
      </c>
      <c r="E9" s="52">
        <f>SUMIF('2019-2023 TRI_Nonzero Unique'!$E:$E, E$2,'2019-2023 TRI_Nonzero Unique'!$AD:$AD)</f>
        <v>0</v>
      </c>
      <c r="F9" s="52">
        <f>SUMIF('2019-2023 TRI_Nonzero Unique'!$E:$E, F$2,'2019-2023 TRI_Nonzero Unique'!$AD:$AD)</f>
        <v>0</v>
      </c>
      <c r="H9" s="52">
        <f t="shared" si="0"/>
        <v>0</v>
      </c>
      <c r="I9" s="52">
        <f t="shared" si="1"/>
        <v>0</v>
      </c>
      <c r="J9" s="52">
        <f t="shared" si="2"/>
        <v>0</v>
      </c>
      <c r="K9" s="52">
        <f t="shared" si="3"/>
        <v>0</v>
      </c>
      <c r="L9" s="52">
        <f t="shared" si="4"/>
        <v>0</v>
      </c>
    </row>
    <row r="10" spans="1:12" x14ac:dyDescent="0.25">
      <c r="A10" s="53" t="s">
        <v>58</v>
      </c>
      <c r="B10" s="52">
        <f>SUMIF('2019-2023 TRI_Nonzero Unique'!$E:$E, B$2,'2019-2023 TRI_Nonzero Unique'!$AE:$AE)</f>
        <v>0</v>
      </c>
      <c r="C10" s="52">
        <f>SUMIF('2019-2023 TRI_Nonzero Unique'!$E:$E, C$2,'2019-2023 TRI_Nonzero Unique'!$AE:$AE)</f>
        <v>0</v>
      </c>
      <c r="D10" s="52">
        <f>SUMIF('2019-2023 TRI_Nonzero Unique'!$E:$E, D$2,'2019-2023 TRI_Nonzero Unique'!$AE:$AE)</f>
        <v>0</v>
      </c>
      <c r="E10" s="52">
        <f>SUMIF('2019-2023 TRI_Nonzero Unique'!$E:$E, E$2,'2019-2023 TRI_Nonzero Unique'!$AE:$AE)</f>
        <v>0</v>
      </c>
      <c r="F10" s="52">
        <f>SUMIF('2019-2023 TRI_Nonzero Unique'!$E:$E, F$2,'2019-2023 TRI_Nonzero Unique'!$AE:$AE)</f>
        <v>0</v>
      </c>
      <c r="H10" s="52">
        <f t="shared" si="0"/>
        <v>0</v>
      </c>
      <c r="I10" s="52">
        <f t="shared" si="1"/>
        <v>0</v>
      </c>
      <c r="J10" s="52">
        <f t="shared" si="2"/>
        <v>0</v>
      </c>
      <c r="K10" s="52">
        <f t="shared" si="3"/>
        <v>0</v>
      </c>
      <c r="L10" s="52">
        <f t="shared" si="4"/>
        <v>0</v>
      </c>
    </row>
    <row r="11" spans="1:12" x14ac:dyDescent="0.25">
      <c r="A11" s="53" t="s">
        <v>59</v>
      </c>
      <c r="B11" s="52">
        <f>SUMIF('2019-2023 TRI_Nonzero Unique'!$E:$E, B$2,'2019-2023 TRI_Nonzero Unique'!$AF:$AF)</f>
        <v>0</v>
      </c>
      <c r="C11" s="52">
        <f>SUMIF('2019-2023 TRI_Nonzero Unique'!$E:$E, C$2,'2019-2023 TRI_Nonzero Unique'!$AF:$AF)</f>
        <v>0</v>
      </c>
      <c r="D11" s="52">
        <f>SUMIF('2019-2023 TRI_Nonzero Unique'!$E:$E, D$2,'2019-2023 TRI_Nonzero Unique'!$AF:$AF)</f>
        <v>0</v>
      </c>
      <c r="E11" s="52">
        <f>SUMIF('2019-2023 TRI_Nonzero Unique'!$E:$E, E$2,'2019-2023 TRI_Nonzero Unique'!$AF:$AF)</f>
        <v>0</v>
      </c>
      <c r="F11" s="52">
        <f>SUMIF('2019-2023 TRI_Nonzero Unique'!$E:$E, F$2,'2019-2023 TRI_Nonzero Unique'!$AF:$AF)</f>
        <v>0</v>
      </c>
      <c r="H11" s="52">
        <f t="shared" si="0"/>
        <v>0</v>
      </c>
      <c r="I11" s="52">
        <f t="shared" si="1"/>
        <v>0</v>
      </c>
      <c r="J11" s="52">
        <f t="shared" si="2"/>
        <v>0</v>
      </c>
      <c r="K11" s="52">
        <f t="shared" si="3"/>
        <v>0</v>
      </c>
      <c r="L11" s="52">
        <f t="shared" si="4"/>
        <v>0</v>
      </c>
    </row>
    <row r="12" spans="1:12" x14ac:dyDescent="0.25">
      <c r="A12" s="53" t="s">
        <v>60</v>
      </c>
      <c r="B12" s="52">
        <f>SUMIF('2019-2023 TRI_Nonzero Unique'!$E:$E, B$2,'2019-2023 TRI_Nonzero Unique'!$AG:$AG)</f>
        <v>0</v>
      </c>
      <c r="C12" s="52">
        <f>SUMIF('2019-2023 TRI_Nonzero Unique'!$E:$E, C$2,'2019-2023 TRI_Nonzero Unique'!$AG:$AG)</f>
        <v>0</v>
      </c>
      <c r="D12" s="52">
        <f>SUMIF('2019-2023 TRI_Nonzero Unique'!$E:$E, D$2,'2019-2023 TRI_Nonzero Unique'!$AG:$AG)</f>
        <v>0</v>
      </c>
      <c r="E12" s="52">
        <f>SUMIF('2019-2023 TRI_Nonzero Unique'!$E:$E, E$2,'2019-2023 TRI_Nonzero Unique'!$AG:$AG)</f>
        <v>0</v>
      </c>
      <c r="F12" s="52">
        <f>SUMIF('2019-2023 TRI_Nonzero Unique'!$E:$E, F$2,'2019-2023 TRI_Nonzero Unique'!$AG:$AG)</f>
        <v>0</v>
      </c>
      <c r="H12" s="52">
        <f t="shared" si="0"/>
        <v>0</v>
      </c>
      <c r="I12" s="52">
        <f t="shared" si="1"/>
        <v>0</v>
      </c>
      <c r="J12" s="52">
        <f t="shared" si="2"/>
        <v>0</v>
      </c>
      <c r="K12" s="52">
        <f t="shared" si="3"/>
        <v>0</v>
      </c>
      <c r="L12" s="52">
        <f t="shared" si="4"/>
        <v>0</v>
      </c>
    </row>
    <row r="13" spans="1:12" x14ac:dyDescent="0.25">
      <c r="A13" s="53" t="s">
        <v>61</v>
      </c>
      <c r="B13" s="52">
        <f>SUMIF('2019-2023 TRI_Nonzero Unique'!$E:$E, B$2,'2019-2023 TRI_Nonzero Unique'!$AH:$AH)</f>
        <v>0</v>
      </c>
      <c r="C13" s="52">
        <f>SUMIF('2019-2023 TRI_Nonzero Unique'!$E:$E, C$2,'2019-2023 TRI_Nonzero Unique'!$AH:$AH)</f>
        <v>0</v>
      </c>
      <c r="D13" s="52">
        <f>SUMIF('2019-2023 TRI_Nonzero Unique'!$E:$E, D$2,'2019-2023 TRI_Nonzero Unique'!$AH:$AH)</f>
        <v>0</v>
      </c>
      <c r="E13" s="52">
        <f>SUMIF('2019-2023 TRI_Nonzero Unique'!$E:$E, E$2,'2019-2023 TRI_Nonzero Unique'!$AH:$AH)</f>
        <v>0</v>
      </c>
      <c r="F13" s="52">
        <f>SUMIF('2019-2023 TRI_Nonzero Unique'!$E:$E, F$2,'2019-2023 TRI_Nonzero Unique'!$AH:$AH)</f>
        <v>0</v>
      </c>
      <c r="H13" s="52">
        <f t="shared" si="0"/>
        <v>0</v>
      </c>
      <c r="I13" s="52">
        <f t="shared" si="1"/>
        <v>0</v>
      </c>
      <c r="J13" s="52">
        <f t="shared" si="2"/>
        <v>0</v>
      </c>
      <c r="K13" s="52">
        <f t="shared" si="3"/>
        <v>0</v>
      </c>
      <c r="L13" s="52">
        <f t="shared" si="4"/>
        <v>0</v>
      </c>
    </row>
    <row r="14" spans="1:12" x14ac:dyDescent="0.25">
      <c r="A14" s="53" t="s">
        <v>62</v>
      </c>
      <c r="B14" s="52">
        <f>SUMIF('2019-2023 TRI_Nonzero Unique'!$E:$E, B$2,'2019-2023 TRI_Nonzero Unique'!$AI:$AI)</f>
        <v>0</v>
      </c>
      <c r="C14" s="52">
        <f>SUMIF('2019-2023 TRI_Nonzero Unique'!$E:$E, C$2,'2019-2023 TRI_Nonzero Unique'!$AI:$AI)</f>
        <v>0</v>
      </c>
      <c r="D14" s="52">
        <f>SUMIF('2019-2023 TRI_Nonzero Unique'!$E:$E, D$2,'2019-2023 TRI_Nonzero Unique'!$AI:$AI)</f>
        <v>0</v>
      </c>
      <c r="E14" s="52">
        <f>SUMIF('2019-2023 TRI_Nonzero Unique'!$E:$E, E$2,'2019-2023 TRI_Nonzero Unique'!$AI:$AI)</f>
        <v>0</v>
      </c>
      <c r="F14" s="52">
        <f>SUMIF('2019-2023 TRI_Nonzero Unique'!$E:$E, F$2,'2019-2023 TRI_Nonzero Unique'!$AI:$AI)</f>
        <v>0</v>
      </c>
      <c r="H14" s="52">
        <f t="shared" si="0"/>
        <v>0</v>
      </c>
      <c r="I14" s="52">
        <f t="shared" si="1"/>
        <v>0</v>
      </c>
      <c r="J14" s="52">
        <f t="shared" si="2"/>
        <v>0</v>
      </c>
      <c r="K14" s="52">
        <f t="shared" si="3"/>
        <v>0</v>
      </c>
      <c r="L14" s="52">
        <f t="shared" si="4"/>
        <v>0</v>
      </c>
    </row>
    <row r="15" spans="1:12" x14ac:dyDescent="0.25">
      <c r="A15" s="53" t="s">
        <v>63</v>
      </c>
      <c r="B15" s="52">
        <f>SUMIF('2019-2023 TRI_Nonzero Unique'!$E:$E, B$2,'2019-2023 TRI_Nonzero Unique'!$AJ:$AJ)</f>
        <v>0</v>
      </c>
      <c r="C15" s="52">
        <f>SUMIF('2019-2023 TRI_Nonzero Unique'!$E:$E, C$2,'2019-2023 TRI_Nonzero Unique'!$AJ:$AJ)</f>
        <v>0</v>
      </c>
      <c r="D15" s="52">
        <f>SUMIF('2019-2023 TRI_Nonzero Unique'!$E:$E, D$2,'2019-2023 TRI_Nonzero Unique'!$AJ:$AJ)</f>
        <v>0</v>
      </c>
      <c r="E15" s="52">
        <f>SUMIF('2019-2023 TRI_Nonzero Unique'!$E:$E, E$2,'2019-2023 TRI_Nonzero Unique'!$AJ:$AJ)</f>
        <v>0</v>
      </c>
      <c r="F15" s="52">
        <f>SUMIF('2019-2023 TRI_Nonzero Unique'!$E:$E, F$2,'2019-2023 TRI_Nonzero Unique'!$AJ:$AJ)</f>
        <v>0</v>
      </c>
      <c r="H15" s="52">
        <f t="shared" si="0"/>
        <v>0</v>
      </c>
      <c r="I15" s="52">
        <f t="shared" si="1"/>
        <v>0</v>
      </c>
      <c r="J15" s="52">
        <f t="shared" si="2"/>
        <v>0</v>
      </c>
      <c r="K15" s="52">
        <f t="shared" si="3"/>
        <v>0</v>
      </c>
      <c r="L15" s="52">
        <f t="shared" si="4"/>
        <v>0</v>
      </c>
    </row>
    <row r="16" spans="1:12" x14ac:dyDescent="0.25">
      <c r="A16" s="53" t="s">
        <v>64</v>
      </c>
      <c r="B16" s="52">
        <f>SUMIF('2019-2023 TRI_Nonzero Unique'!$E:$E, B$2,'2019-2023 TRI_Nonzero Unique'!$AK:$AK)</f>
        <v>1</v>
      </c>
      <c r="C16" s="52">
        <f>SUMIF('2019-2023 TRI_Nonzero Unique'!$E:$E, C$2,'2019-2023 TRI_Nonzero Unique'!$AK:$AK)</f>
        <v>96.95</v>
      </c>
      <c r="D16" s="52">
        <f>SUMIF('2019-2023 TRI_Nonzero Unique'!$E:$E, D$2,'2019-2023 TRI_Nonzero Unique'!$AK:$AK)</f>
        <v>11</v>
      </c>
      <c r="E16" s="52">
        <f>SUMIF('2019-2023 TRI_Nonzero Unique'!$E:$E, E$2,'2019-2023 TRI_Nonzero Unique'!$AK:$AK)</f>
        <v>0</v>
      </c>
      <c r="F16" s="52">
        <f>SUMIF('2019-2023 TRI_Nonzero Unique'!$E:$E, F$2,'2019-2023 TRI_Nonzero Unique'!$AK:$AK)</f>
        <v>11</v>
      </c>
      <c r="H16" s="52">
        <f t="shared" si="0"/>
        <v>0.45359237000000002</v>
      </c>
      <c r="I16" s="52">
        <f t="shared" si="1"/>
        <v>43.9757802715</v>
      </c>
      <c r="J16" s="52">
        <f t="shared" si="2"/>
        <v>4.9895160700000005</v>
      </c>
      <c r="K16" s="52">
        <f t="shared" si="3"/>
        <v>0</v>
      </c>
      <c r="L16" s="52">
        <f t="shared" si="4"/>
        <v>4.9895160700000005</v>
      </c>
    </row>
    <row r="17" spans="1:12" x14ac:dyDescent="0.25">
      <c r="A17" s="53" t="s">
        <v>65</v>
      </c>
      <c r="B17" s="52">
        <f>SUMIF('2019-2023 TRI_Nonzero Unique'!$E:$E, B$2,'2019-2023 TRI_Nonzero Unique'!$AL:$AL)</f>
        <v>0</v>
      </c>
      <c r="C17" s="52">
        <f>SUMIF('2019-2023 TRI_Nonzero Unique'!$E:$E, C$2,'2019-2023 TRI_Nonzero Unique'!$AL:$AL)</f>
        <v>1.1000000000000001</v>
      </c>
      <c r="D17" s="54">
        <f>SUMIF('2019-2023 TRI_Nonzero Unique'!$E:$E, D$2,'2019-2023 TRI_Nonzero Unique'!$AL:$AL)</f>
        <v>0.01</v>
      </c>
      <c r="E17" s="52">
        <f>SUMIF('2019-2023 TRI_Nonzero Unique'!$E:$E, E$2,'2019-2023 TRI_Nonzero Unique'!$AL:$AL)</f>
        <v>3</v>
      </c>
      <c r="F17" s="52">
        <f>SUMIF('2019-2023 TRI_Nonzero Unique'!$E:$E, F$2,'2019-2023 TRI_Nonzero Unique'!$AL:$AL)</f>
        <v>0</v>
      </c>
      <c r="H17" s="52">
        <f t="shared" si="0"/>
        <v>0</v>
      </c>
      <c r="I17" s="52">
        <f t="shared" si="1"/>
        <v>0.49895160700000007</v>
      </c>
      <c r="J17" s="54">
        <f t="shared" si="2"/>
        <v>4.5359237000000005E-3</v>
      </c>
      <c r="K17" s="52">
        <f t="shared" si="3"/>
        <v>1.3607771099999999</v>
      </c>
      <c r="L17" s="52">
        <f t="shared" si="4"/>
        <v>0</v>
      </c>
    </row>
    <row r="18" spans="1:12" x14ac:dyDescent="0.25">
      <c r="A18" s="53" t="s">
        <v>66</v>
      </c>
      <c r="B18" s="52">
        <f>SUMIF('2019-2023 TRI_Nonzero Unique'!$E:$E, B$2,'2019-2023 TRI_Nonzero Unique'!$AM:$AM)</f>
        <v>0</v>
      </c>
      <c r="C18" s="52">
        <f>SUMIF('2019-2023 TRI_Nonzero Unique'!$E:$E, C$2,'2019-2023 TRI_Nonzero Unique'!$AM:$AM)</f>
        <v>0</v>
      </c>
      <c r="D18" s="52">
        <f>SUMIF('2019-2023 TRI_Nonzero Unique'!$E:$E, D$2,'2019-2023 TRI_Nonzero Unique'!$AM:$AM)</f>
        <v>0</v>
      </c>
      <c r="E18" s="52">
        <f>SUMIF('2019-2023 TRI_Nonzero Unique'!$E:$E, E$2,'2019-2023 TRI_Nonzero Unique'!$AM:$AM)</f>
        <v>0</v>
      </c>
      <c r="F18" s="52">
        <f>SUMIF('2019-2023 TRI_Nonzero Unique'!$E:$E, F$2,'2019-2023 TRI_Nonzero Unique'!$AM:$AM)</f>
        <v>0</v>
      </c>
      <c r="H18" s="52">
        <f t="shared" si="0"/>
        <v>0</v>
      </c>
      <c r="I18" s="52">
        <f t="shared" si="1"/>
        <v>0</v>
      </c>
      <c r="J18" s="52">
        <f t="shared" si="2"/>
        <v>0</v>
      </c>
      <c r="K18" s="52">
        <f t="shared" si="3"/>
        <v>0</v>
      </c>
      <c r="L18" s="52">
        <f t="shared" si="4"/>
        <v>0</v>
      </c>
    </row>
    <row r="19" spans="1:12" x14ac:dyDescent="0.25">
      <c r="A19" s="53" t="s">
        <v>67</v>
      </c>
      <c r="B19" s="52">
        <f>SUMIF('2019-2023 TRI_Nonzero Unique'!$E:$E, B$2,'2019-2023 TRI_Nonzero Unique'!$AN:$AN)</f>
        <v>0</v>
      </c>
      <c r="C19" s="52">
        <f>SUMIF('2019-2023 TRI_Nonzero Unique'!$E:$E, C$2,'2019-2023 TRI_Nonzero Unique'!$AN:$AN)</f>
        <v>0</v>
      </c>
      <c r="D19" s="52">
        <f>SUMIF('2019-2023 TRI_Nonzero Unique'!$E:$E, D$2,'2019-2023 TRI_Nonzero Unique'!$AN:$AN)</f>
        <v>0</v>
      </c>
      <c r="E19" s="52">
        <f>SUMIF('2019-2023 TRI_Nonzero Unique'!$E:$E, E$2,'2019-2023 TRI_Nonzero Unique'!$AN:$AN)</f>
        <v>0</v>
      </c>
      <c r="F19" s="52">
        <f>SUMIF('2019-2023 TRI_Nonzero Unique'!$E:$E, F$2,'2019-2023 TRI_Nonzero Unique'!$AN:$AN)</f>
        <v>0</v>
      </c>
      <c r="H19" s="52">
        <f t="shared" si="0"/>
        <v>0</v>
      </c>
      <c r="I19" s="52">
        <f t="shared" si="1"/>
        <v>0</v>
      </c>
      <c r="J19" s="52">
        <f t="shared" si="2"/>
        <v>0</v>
      </c>
      <c r="K19" s="52">
        <f t="shared" si="3"/>
        <v>0</v>
      </c>
      <c r="L19" s="52">
        <f t="shared" si="4"/>
        <v>0</v>
      </c>
    </row>
    <row r="20" spans="1:12" x14ac:dyDescent="0.25">
      <c r="A20" s="53" t="s">
        <v>68</v>
      </c>
      <c r="B20" s="52">
        <f>SUMIF('2019-2023 TRI_Nonzero Unique'!$E:$E, B$2,'2019-2023 TRI_Nonzero Unique'!$AO:$AO)</f>
        <v>0</v>
      </c>
      <c r="C20" s="52">
        <f>SUMIF('2019-2023 TRI_Nonzero Unique'!$E:$E, C$2,'2019-2023 TRI_Nonzero Unique'!$AO:$AO)</f>
        <v>0</v>
      </c>
      <c r="D20" s="52">
        <f>SUMIF('2019-2023 TRI_Nonzero Unique'!$E:$E, D$2,'2019-2023 TRI_Nonzero Unique'!$AO:$AO)</f>
        <v>0</v>
      </c>
      <c r="E20" s="52">
        <f>SUMIF('2019-2023 TRI_Nonzero Unique'!$E:$E, E$2,'2019-2023 TRI_Nonzero Unique'!$AO:$AO)</f>
        <v>0</v>
      </c>
      <c r="F20" s="52">
        <f>SUMIF('2019-2023 TRI_Nonzero Unique'!$E:$E, F$2,'2019-2023 TRI_Nonzero Unique'!$AO:$AO)</f>
        <v>0</v>
      </c>
      <c r="H20" s="52">
        <f t="shared" si="0"/>
        <v>0</v>
      </c>
      <c r="I20" s="52">
        <f t="shared" si="1"/>
        <v>0</v>
      </c>
      <c r="J20" s="52">
        <f t="shared" si="2"/>
        <v>0</v>
      </c>
      <c r="K20" s="52">
        <f t="shared" si="3"/>
        <v>0</v>
      </c>
      <c r="L20" s="52">
        <f t="shared" si="4"/>
        <v>0</v>
      </c>
    </row>
    <row r="21" spans="1:12" x14ac:dyDescent="0.25">
      <c r="A21" s="53" t="s">
        <v>69</v>
      </c>
      <c r="B21" s="52">
        <f>SUMIF('2019-2023 TRI_Nonzero Unique'!$E:$E, B$2,'2019-2023 TRI_Nonzero Unique'!$AP:$AP)</f>
        <v>0</v>
      </c>
      <c r="C21" s="52">
        <f>SUMIF('2019-2023 TRI_Nonzero Unique'!$E:$E, C$2,'2019-2023 TRI_Nonzero Unique'!$AP:$AP)</f>
        <v>0</v>
      </c>
      <c r="D21" s="52">
        <f>SUMIF('2019-2023 TRI_Nonzero Unique'!$E:$E, D$2,'2019-2023 TRI_Nonzero Unique'!$AP:$AP)</f>
        <v>0</v>
      </c>
      <c r="E21" s="52">
        <f>SUMIF('2019-2023 TRI_Nonzero Unique'!$E:$E, E$2,'2019-2023 TRI_Nonzero Unique'!$AP:$AP)</f>
        <v>0</v>
      </c>
      <c r="F21" s="52">
        <f>SUMIF('2019-2023 TRI_Nonzero Unique'!$E:$E, F$2,'2019-2023 TRI_Nonzero Unique'!$AP:$AP)</f>
        <v>0</v>
      </c>
      <c r="H21" s="52">
        <f t="shared" si="0"/>
        <v>0</v>
      </c>
      <c r="I21" s="52">
        <f t="shared" si="1"/>
        <v>0</v>
      </c>
      <c r="J21" s="52">
        <f t="shared" si="2"/>
        <v>0</v>
      </c>
      <c r="K21" s="52">
        <f t="shared" si="3"/>
        <v>0</v>
      </c>
      <c r="L21" s="52">
        <f t="shared" si="4"/>
        <v>0</v>
      </c>
    </row>
    <row r="22" spans="1:12" x14ac:dyDescent="0.25">
      <c r="A22" s="55"/>
    </row>
    <row r="23" spans="1:12" x14ac:dyDescent="0.25">
      <c r="H23" s="56"/>
      <c r="I23" s="56"/>
      <c r="J23" s="56"/>
      <c r="K23" s="56"/>
      <c r="L23" s="56"/>
    </row>
  </sheetData>
  <sheetProtection sheet="1" objects="1" scenarios="1" formatCells="0" formatColumns="0" formatRows="0" sort="0" autoFilter="0"/>
  <autoFilter ref="A2:L2" xr:uid="{1567DD92-6D93-48C6-A431-954081026F56}"/>
  <mergeCells count="2">
    <mergeCell ref="B1:F1"/>
    <mergeCell ref="H1:L1"/>
  </mergeCells>
  <conditionalFormatting sqref="B3:F21">
    <cfRule type="cellIs" dxfId="1" priority="2" operator="greaterThan">
      <formula>0</formula>
    </cfRule>
  </conditionalFormatting>
  <conditionalFormatting sqref="H3:L21">
    <cfRule type="cellIs" dxfId="0" priority="1" operator="greaterThan">
      <formula>0</formula>
    </cfRule>
  </conditionalFormatting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EB80-7BC6-4874-A8D8-8548195D34CE}">
  <sheetPr codeName="Sheet5"/>
  <dimension ref="A1:P9"/>
  <sheetViews>
    <sheetView workbookViewId="0"/>
  </sheetViews>
  <sheetFormatPr defaultRowHeight="15" x14ac:dyDescent="0.25"/>
  <cols>
    <col min="1" max="1" width="22.5703125" style="2" bestFit="1" customWidth="1"/>
    <col min="2" max="2" width="22.5703125" style="2" customWidth="1"/>
    <col min="3" max="3" width="19" style="2" bestFit="1" customWidth="1"/>
    <col min="4" max="4" width="17.85546875" style="2" customWidth="1"/>
    <col min="5" max="5" width="13.5703125" style="2" bestFit="1" customWidth="1"/>
    <col min="6" max="6" width="36" style="2" bestFit="1" customWidth="1"/>
    <col min="7" max="7" width="24.42578125" style="2" bestFit="1" customWidth="1"/>
    <col min="8" max="8" width="15.140625" style="2" bestFit="1" customWidth="1"/>
    <col min="9" max="9" width="18.85546875" style="2" bestFit="1" customWidth="1"/>
    <col min="10" max="10" width="16.5703125" style="2" bestFit="1" customWidth="1"/>
    <col min="11" max="11" width="19.5703125" style="2" bestFit="1" customWidth="1"/>
    <col min="12" max="12" width="11.5703125" style="2" bestFit="1" customWidth="1"/>
    <col min="13" max="13" width="13.5703125" style="2" bestFit="1" customWidth="1"/>
    <col min="14" max="14" width="21.5703125" style="2" bestFit="1" customWidth="1"/>
    <col min="15" max="15" width="23.85546875" style="2" bestFit="1" customWidth="1"/>
    <col min="16" max="16" width="35.5703125" style="2" bestFit="1" customWidth="1"/>
    <col min="17" max="16384" width="9.140625" style="2"/>
  </cols>
  <sheetData>
    <row r="1" spans="1:16" x14ac:dyDescent="0.25">
      <c r="A1" s="57" t="s">
        <v>70</v>
      </c>
      <c r="B1" s="57" t="s">
        <v>71</v>
      </c>
      <c r="C1" s="58" t="s">
        <v>72</v>
      </c>
      <c r="D1" s="58" t="s">
        <v>73</v>
      </c>
      <c r="E1" s="58" t="s">
        <v>74</v>
      </c>
      <c r="F1" s="58" t="s">
        <v>75</v>
      </c>
      <c r="G1" s="58" t="s">
        <v>76</v>
      </c>
      <c r="H1" s="58" t="s">
        <v>77</v>
      </c>
      <c r="I1" s="58" t="s">
        <v>78</v>
      </c>
      <c r="J1" s="58" t="s">
        <v>79</v>
      </c>
      <c r="K1" s="58" t="s">
        <v>80</v>
      </c>
      <c r="L1" s="58" t="s">
        <v>81</v>
      </c>
      <c r="M1" s="58" t="s">
        <v>82</v>
      </c>
      <c r="N1" s="58" t="s">
        <v>83</v>
      </c>
      <c r="O1" s="58" t="s">
        <v>84</v>
      </c>
      <c r="P1" s="59"/>
    </row>
    <row r="2" spans="1:16" ht="45" x14ac:dyDescent="0.25">
      <c r="A2" s="60" t="s">
        <v>229</v>
      </c>
      <c r="B2" s="61" t="s">
        <v>85</v>
      </c>
      <c r="C2" s="59" t="s">
        <v>86</v>
      </c>
      <c r="D2" s="59">
        <v>110000607772</v>
      </c>
      <c r="E2" s="59"/>
      <c r="F2" s="59" t="s">
        <v>87</v>
      </c>
      <c r="G2" s="59" t="s">
        <v>88</v>
      </c>
      <c r="H2" s="59" t="s">
        <v>89</v>
      </c>
      <c r="I2" s="59" t="s">
        <v>90</v>
      </c>
      <c r="J2" s="59" t="s">
        <v>91</v>
      </c>
      <c r="K2" s="59">
        <v>25515</v>
      </c>
      <c r="L2" s="59">
        <v>38.772219999999997</v>
      </c>
      <c r="M2" s="59">
        <v>-82.205560000000006</v>
      </c>
      <c r="N2" s="62" cm="1">
        <f t="array" ref="N2">MEDIAN(IF('2019-2023 TRI_Nonzero Unique'!F:F='Facility Summary'!$C2,'2019-2023 TRI_Nonzero Unique'!AK:AK))</f>
        <v>83.95</v>
      </c>
      <c r="O2" s="62" cm="1">
        <f t="array" ref="O2">MAX(IF('2019-2023 TRI_Nonzero Unique'!F:F='Facility Summary'!$C2,'2019-2023 TRI_Nonzero Unique'!AK:AK))</f>
        <v>83.95</v>
      </c>
      <c r="P2" s="63" t="s">
        <v>64</v>
      </c>
    </row>
    <row r="3" spans="1:16" s="64" customFormat="1" x14ac:dyDescent="0.25">
      <c r="A3" s="60" t="s">
        <v>229</v>
      </c>
      <c r="B3" s="60" t="s">
        <v>92</v>
      </c>
      <c r="C3" s="59" t="s">
        <v>93</v>
      </c>
      <c r="D3" s="59">
        <v>110001244724</v>
      </c>
      <c r="E3" s="59" t="s">
        <v>94</v>
      </c>
      <c r="F3" s="59" t="s">
        <v>95</v>
      </c>
      <c r="G3" s="59" t="s">
        <v>96</v>
      </c>
      <c r="H3" s="59" t="s">
        <v>97</v>
      </c>
      <c r="I3" s="59" t="s">
        <v>98</v>
      </c>
      <c r="J3" s="59" t="s">
        <v>99</v>
      </c>
      <c r="K3" s="59">
        <v>70764</v>
      </c>
      <c r="L3" s="59">
        <v>30.320903000000001</v>
      </c>
      <c r="M3" s="59">
        <v>-91.239014999999995</v>
      </c>
      <c r="N3" s="62" cm="1">
        <f t="array" ref="N3">MEDIAN(IF('2019-2023 TRI_Nonzero Unique'!F:F='Facility Summary'!$C3,'2019-2023 TRI_Nonzero Unique'!AA:AA))</f>
        <v>0</v>
      </c>
      <c r="O3" s="62" cm="1">
        <f t="array" ref="O3">MAX(IF('2019-2023 TRI_Nonzero Unique'!F:F='Facility Summary'!$C3,'2019-2023 TRI_Nonzero Unique'!AA:AA))</f>
        <v>477</v>
      </c>
      <c r="P3" s="63" t="s">
        <v>54</v>
      </c>
    </row>
    <row r="4" spans="1:16" x14ac:dyDescent="0.25">
      <c r="A4" s="60" t="s">
        <v>229</v>
      </c>
      <c r="B4" s="60" t="s">
        <v>92</v>
      </c>
      <c r="C4" s="59" t="s">
        <v>93</v>
      </c>
      <c r="D4" s="59" t="s">
        <v>100</v>
      </c>
      <c r="E4" s="59"/>
      <c r="F4" s="59" t="s">
        <v>100</v>
      </c>
      <c r="G4" s="59" t="s">
        <v>100</v>
      </c>
      <c r="H4" s="59" t="s">
        <v>100</v>
      </c>
      <c r="I4" s="59" t="s">
        <v>100</v>
      </c>
      <c r="J4" s="59" t="s">
        <v>100</v>
      </c>
      <c r="K4" s="59" t="s">
        <v>100</v>
      </c>
      <c r="L4" s="59" t="s">
        <v>100</v>
      </c>
      <c r="M4" s="59" t="s">
        <v>100</v>
      </c>
      <c r="N4" s="62" cm="1">
        <f t="array" ref="N4">MEDIAN(IF('2019-2023 TRI_Nonzero Unique'!F:F='Facility Summary'!$C4,'2019-2023 TRI_Nonzero Unique'!AK:AK))</f>
        <v>0</v>
      </c>
      <c r="O4" s="62" cm="1">
        <f t="array" ref="O4">MAX(IF('2019-2023 TRI_Nonzero Unique'!F:F='Facility Summary'!$C4,'2019-2023 TRI_Nonzero Unique'!AK:AK))</f>
        <v>11</v>
      </c>
      <c r="P4" s="63" t="s">
        <v>64</v>
      </c>
    </row>
    <row r="5" spans="1:16" x14ac:dyDescent="0.25">
      <c r="A5" s="60" t="s">
        <v>229</v>
      </c>
      <c r="B5" s="60" t="s">
        <v>92</v>
      </c>
      <c r="C5" s="59" t="s">
        <v>93</v>
      </c>
      <c r="D5" s="59" t="s">
        <v>100</v>
      </c>
      <c r="E5" s="59"/>
      <c r="F5" s="59" t="s">
        <v>100</v>
      </c>
      <c r="G5" s="59" t="s">
        <v>100</v>
      </c>
      <c r="H5" s="59" t="s">
        <v>100</v>
      </c>
      <c r="I5" s="59" t="s">
        <v>100</v>
      </c>
      <c r="J5" s="59" t="s">
        <v>100</v>
      </c>
      <c r="K5" s="59" t="s">
        <v>100</v>
      </c>
      <c r="L5" s="59" t="s">
        <v>100</v>
      </c>
      <c r="M5" s="59" t="s">
        <v>100</v>
      </c>
      <c r="N5" s="62" cm="1">
        <f t="array" ref="N5">MEDIAN(IF('2019-2023 TRI_Nonzero Unique'!F:F='Facility Summary'!$C5,'2019-2023 TRI_Nonzero Unique'!AL:AL))</f>
        <v>5.0000000000000001E-3</v>
      </c>
      <c r="O5" s="62" cm="1">
        <f t="array" ref="O5">MAX(IF('2019-2023 TRI_Nonzero Unique'!F:F='Facility Summary'!$C5,'2019-2023 TRI_Nonzero Unique'!AL:AL))</f>
        <v>0.1</v>
      </c>
      <c r="P5" s="63" t="s">
        <v>65</v>
      </c>
    </row>
    <row r="6" spans="1:16" x14ac:dyDescent="0.25">
      <c r="A6" s="60" t="s">
        <v>229</v>
      </c>
      <c r="B6" s="60" t="s">
        <v>92</v>
      </c>
      <c r="C6" s="59" t="s">
        <v>101</v>
      </c>
      <c r="D6" s="59">
        <v>110008170237</v>
      </c>
      <c r="E6" s="59" t="s">
        <v>102</v>
      </c>
      <c r="F6" s="59" t="s">
        <v>103</v>
      </c>
      <c r="G6" s="59" t="s">
        <v>104</v>
      </c>
      <c r="H6" s="59" t="s">
        <v>105</v>
      </c>
      <c r="I6" s="59" t="s">
        <v>106</v>
      </c>
      <c r="J6" s="59" t="s">
        <v>107</v>
      </c>
      <c r="K6" s="59">
        <v>775413257</v>
      </c>
      <c r="L6" s="59">
        <v>28.979199999999999</v>
      </c>
      <c r="M6" s="59">
        <v>-95.354900000000001</v>
      </c>
      <c r="N6" s="62" cm="1">
        <f t="array" ref="N6">MEDIAN(IF('2019-2023 TRI_Nonzero Unique'!F:F='Facility Summary'!$C6,'2019-2023 TRI_Nonzero Unique'!AA:AA))</f>
        <v>1.5</v>
      </c>
      <c r="O6" s="62" cm="1">
        <f t="array" ref="O6">MAX(IF('2019-2023 TRI_Nonzero Unique'!F:F='Facility Summary'!$C6,'2019-2023 TRI_Nonzero Unique'!AA:AA))</f>
        <v>3</v>
      </c>
      <c r="P6" s="63" t="s">
        <v>54</v>
      </c>
    </row>
    <row r="7" spans="1:16" x14ac:dyDescent="0.25">
      <c r="A7" s="60" t="s">
        <v>229</v>
      </c>
      <c r="B7" s="60" t="s">
        <v>92</v>
      </c>
      <c r="C7" s="59" t="s">
        <v>101</v>
      </c>
      <c r="D7" s="59" t="s">
        <v>100</v>
      </c>
      <c r="E7" s="59"/>
      <c r="F7" s="59" t="s">
        <v>100</v>
      </c>
      <c r="G7" s="59" t="s">
        <v>100</v>
      </c>
      <c r="H7" s="59" t="s">
        <v>100</v>
      </c>
      <c r="I7" s="59" t="s">
        <v>100</v>
      </c>
      <c r="J7" s="59" t="s">
        <v>100</v>
      </c>
      <c r="K7" s="59" t="s">
        <v>100</v>
      </c>
      <c r="L7" s="59" t="s">
        <v>100</v>
      </c>
      <c r="M7" s="59" t="s">
        <v>100</v>
      </c>
      <c r="N7" s="62" cm="1">
        <f t="array" ref="N7">MEDIAN(IF('2019-2023 TRI_Nonzero Unique'!F:F='Facility Summary'!$C7,'2019-2023 TRI_Nonzero Unique'!AK:AK))</f>
        <v>0</v>
      </c>
      <c r="O7" s="62" cm="1">
        <f t="array" ref="O7">MAX(IF('2019-2023 TRI_Nonzero Unique'!F:F='Facility Summary'!$C7,'2019-2023 TRI_Nonzero Unique'!AK:AK))</f>
        <v>11</v>
      </c>
      <c r="P7" s="63" t="s">
        <v>64</v>
      </c>
    </row>
    <row r="8" spans="1:16" x14ac:dyDescent="0.25">
      <c r="A8" s="60" t="s">
        <v>229</v>
      </c>
      <c r="B8" s="60" t="s">
        <v>92</v>
      </c>
      <c r="C8" s="59" t="s">
        <v>108</v>
      </c>
      <c r="D8" s="59">
        <v>110066943605</v>
      </c>
      <c r="E8" s="59" t="s">
        <v>109</v>
      </c>
      <c r="F8" s="59" t="s">
        <v>110</v>
      </c>
      <c r="G8" s="59" t="s">
        <v>104</v>
      </c>
      <c r="H8" s="59" t="s">
        <v>105</v>
      </c>
      <c r="I8" s="59" t="s">
        <v>106</v>
      </c>
      <c r="J8" s="59" t="s">
        <v>107</v>
      </c>
      <c r="K8" s="59">
        <v>77541</v>
      </c>
      <c r="L8" s="59">
        <v>28.969389</v>
      </c>
      <c r="M8" s="59">
        <v>-95.379527999999993</v>
      </c>
      <c r="N8" s="62" cm="1">
        <f t="array" ref="N8">MEDIAN(IF('2019-2023 TRI_Nonzero Unique'!F:F='Facility Summary'!$C8,'2019-2023 TRI_Nonzero Unique'!AK:AK))</f>
        <v>7</v>
      </c>
      <c r="O8" s="62" cm="1">
        <f t="array" ref="O8">MAX(IF('2019-2023 TRI_Nonzero Unique'!F:F='Facility Summary'!$C8,'2019-2023 TRI_Nonzero Unique'!AK:AK))</f>
        <v>13</v>
      </c>
      <c r="P8" s="63" t="s">
        <v>64</v>
      </c>
    </row>
    <row r="9" spans="1:16" ht="30" x14ac:dyDescent="0.25">
      <c r="A9" s="60" t="s">
        <v>30</v>
      </c>
      <c r="B9" s="61" t="s">
        <v>111</v>
      </c>
      <c r="C9" s="59" t="s">
        <v>112</v>
      </c>
      <c r="D9" s="59">
        <v>110070828281</v>
      </c>
      <c r="E9" s="59" t="s">
        <v>113</v>
      </c>
      <c r="F9" s="59" t="s">
        <v>114</v>
      </c>
      <c r="G9" s="59" t="s">
        <v>115</v>
      </c>
      <c r="H9" s="59" t="s">
        <v>97</v>
      </c>
      <c r="I9" s="59" t="s">
        <v>98</v>
      </c>
      <c r="J9" s="59" t="s">
        <v>99</v>
      </c>
      <c r="K9" s="59">
        <v>70764</v>
      </c>
      <c r="L9" s="59">
        <v>30.313897000000001</v>
      </c>
      <c r="M9" s="59">
        <v>-91.240605000000002</v>
      </c>
      <c r="N9" s="62" cm="1">
        <f t="array" ref="N9">MEDIAN(IF('2019-2023 TRI_Nonzero Unique'!F:F='Facility Summary'!$C9,'2019-2023 TRI_Nonzero Unique'!AL:AL))</f>
        <v>2</v>
      </c>
      <c r="O9" s="62" cm="1">
        <f t="array" ref="O9">MAX(IF('2019-2023 TRI_Nonzero Unique'!F:F='Facility Summary'!$C9,'2019-2023 TRI_Nonzero Unique'!AL:AL))</f>
        <v>3</v>
      </c>
      <c r="P9" s="63" t="s">
        <v>65</v>
      </c>
    </row>
  </sheetData>
  <sheetProtection sheet="1" objects="1" scenarios="1" formatCells="0" formatColumns="0" formatRows="0" sort="0" autoFilter="0"/>
  <autoFilter ref="A1:P9" xr:uid="{F740EB80-7BC6-4874-A8D8-8548195D34CE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F434A-C4D3-4059-89E1-D5FF6BC7F059}">
  <sheetPr codeName="Sheet6"/>
  <dimension ref="A1:AQ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5703125" style="2" bestFit="1" customWidth="1"/>
    <col min="2" max="2" width="20.85546875" style="2" customWidth="1"/>
    <col min="3" max="3" width="24.140625" style="2" customWidth="1"/>
    <col min="4" max="4" width="10.85546875" style="2" bestFit="1" customWidth="1"/>
    <col min="5" max="5" width="16.140625" style="2" bestFit="1" customWidth="1"/>
    <col min="6" max="6" width="6" style="2" bestFit="1" customWidth="1"/>
    <col min="7" max="7" width="14.42578125" style="2" bestFit="1" customWidth="1"/>
    <col min="8" max="8" width="10.42578125" style="2" bestFit="1" customWidth="1"/>
    <col min="9" max="9" width="45.140625" style="2" bestFit="1" customWidth="1"/>
    <col min="10" max="10" width="15.140625" style="2" bestFit="1" customWidth="1"/>
    <col min="11" max="11" width="12.5703125" style="2" bestFit="1" customWidth="1"/>
    <col min="12" max="12" width="16.28515625" style="2" bestFit="1" customWidth="1"/>
    <col min="13" max="13" width="14.28515625" style="2" bestFit="1" customWidth="1"/>
    <col min="14" max="14" width="17" style="2" bestFit="1" customWidth="1"/>
    <col min="15" max="15" width="9.28515625" style="2" bestFit="1" customWidth="1"/>
    <col min="16" max="16" width="11.140625" style="2" bestFit="1" customWidth="1"/>
    <col min="17" max="17" width="28.85546875" style="2" bestFit="1" customWidth="1"/>
    <col min="18" max="18" width="26.85546875" style="2" bestFit="1" customWidth="1"/>
    <col min="19" max="19" width="15.140625" style="2" bestFit="1" customWidth="1"/>
    <col min="20" max="20" width="38.42578125" style="2" bestFit="1" customWidth="1"/>
    <col min="21" max="21" width="17.7109375" style="2" bestFit="1" customWidth="1"/>
    <col min="22" max="22" width="8.28515625" style="2" bestFit="1" customWidth="1"/>
    <col min="23" max="23" width="20.42578125" style="2" bestFit="1" customWidth="1"/>
    <col min="24" max="24" width="47.140625" style="2" bestFit="1" customWidth="1"/>
    <col min="25" max="25" width="49.7109375" style="2" bestFit="1" customWidth="1"/>
    <col min="26" max="26" width="39.7109375" style="2" bestFit="1" customWidth="1"/>
    <col min="27" max="27" width="30.7109375" style="2" bestFit="1" customWidth="1"/>
    <col min="28" max="28" width="31.140625" style="2" bestFit="1" customWidth="1"/>
    <col min="29" max="29" width="38" style="2" bestFit="1" customWidth="1"/>
    <col min="30" max="30" width="37.42578125" style="2" bestFit="1" customWidth="1"/>
    <col min="31" max="32" width="22.28515625" style="2" bestFit="1" customWidth="1"/>
    <col min="33" max="33" width="49.85546875" style="2" bestFit="1" customWidth="1"/>
    <col min="34" max="34" width="52.140625" style="2" bestFit="1" customWidth="1"/>
    <col min="35" max="35" width="49.85546875" style="2" bestFit="1" customWidth="1"/>
    <col min="36" max="36" width="40.85546875" style="2" bestFit="1" customWidth="1"/>
    <col min="37" max="37" width="26.28515625" style="2" bestFit="1" customWidth="1"/>
    <col min="38" max="38" width="35.28515625" style="2" bestFit="1" customWidth="1"/>
    <col min="39" max="39" width="37.140625" style="2" bestFit="1" customWidth="1"/>
    <col min="40" max="40" width="41.5703125" style="2" bestFit="1" customWidth="1"/>
    <col min="41" max="41" width="47.5703125" style="2" bestFit="1" customWidth="1"/>
    <col min="42" max="42" width="62.28515625" style="2" bestFit="1" customWidth="1"/>
    <col min="43" max="43" width="13.85546875" style="2" bestFit="1" customWidth="1"/>
    <col min="44" max="16384" width="9.140625" style="2"/>
  </cols>
  <sheetData>
    <row r="1" spans="1:43" x14ac:dyDescent="0.25">
      <c r="A1" s="65" t="s">
        <v>116</v>
      </c>
      <c r="B1" s="66" t="s">
        <v>117</v>
      </c>
      <c r="C1" s="67" t="s">
        <v>70</v>
      </c>
      <c r="D1" s="65" t="s">
        <v>118</v>
      </c>
      <c r="E1" s="66" t="s">
        <v>119</v>
      </c>
      <c r="F1" s="66" t="s">
        <v>120</v>
      </c>
      <c r="G1" s="66" t="s">
        <v>121</v>
      </c>
      <c r="H1" s="66" t="s">
        <v>122</v>
      </c>
      <c r="I1" s="66" t="s">
        <v>123</v>
      </c>
      <c r="J1" s="66" t="s">
        <v>124</v>
      </c>
      <c r="K1" s="66" t="s">
        <v>125</v>
      </c>
      <c r="L1" s="66" t="s">
        <v>126</v>
      </c>
      <c r="M1" s="66" t="s">
        <v>127</v>
      </c>
      <c r="N1" s="66" t="s">
        <v>128</v>
      </c>
      <c r="O1" s="66" t="s">
        <v>129</v>
      </c>
      <c r="P1" s="66" t="s">
        <v>130</v>
      </c>
      <c r="Q1" s="66" t="s">
        <v>131</v>
      </c>
      <c r="R1" s="66" t="s">
        <v>132</v>
      </c>
      <c r="S1" s="66" t="s">
        <v>133</v>
      </c>
      <c r="T1" s="66" t="s">
        <v>134</v>
      </c>
      <c r="U1" s="66" t="s">
        <v>135</v>
      </c>
      <c r="V1" s="66" t="s">
        <v>136</v>
      </c>
      <c r="W1" s="66" t="s">
        <v>137</v>
      </c>
      <c r="X1" s="66" t="s">
        <v>51</v>
      </c>
      <c r="Y1" s="66" t="s">
        <v>52</v>
      </c>
      <c r="Z1" s="66" t="s">
        <v>53</v>
      </c>
      <c r="AA1" s="66" t="s">
        <v>54</v>
      </c>
      <c r="AB1" s="66" t="s">
        <v>55</v>
      </c>
      <c r="AC1" s="66" t="s">
        <v>56</v>
      </c>
      <c r="AD1" s="66" t="s">
        <v>57</v>
      </c>
      <c r="AE1" s="66" t="s">
        <v>58</v>
      </c>
      <c r="AF1" s="66" t="s">
        <v>59</v>
      </c>
      <c r="AG1" s="66" t="s">
        <v>60</v>
      </c>
      <c r="AH1" s="66" t="s">
        <v>61</v>
      </c>
      <c r="AI1" s="66" t="s">
        <v>62</v>
      </c>
      <c r="AJ1" s="66" t="s">
        <v>63</v>
      </c>
      <c r="AK1" s="66" t="s">
        <v>64</v>
      </c>
      <c r="AL1" s="66" t="s">
        <v>65</v>
      </c>
      <c r="AM1" s="66" t="s">
        <v>66</v>
      </c>
      <c r="AN1" s="66" t="s">
        <v>67</v>
      </c>
      <c r="AO1" s="66" t="s">
        <v>68</v>
      </c>
      <c r="AP1" s="66" t="s">
        <v>69</v>
      </c>
      <c r="AQ1" s="68" t="s">
        <v>138</v>
      </c>
    </row>
    <row r="2" spans="1:43" x14ac:dyDescent="0.25">
      <c r="A2" s="2">
        <v>78875</v>
      </c>
      <c r="B2" s="2" t="s">
        <v>139</v>
      </c>
      <c r="C2" s="2" t="s">
        <v>229</v>
      </c>
      <c r="D2" s="2" t="s">
        <v>140</v>
      </c>
      <c r="E2" s="2">
        <v>2022</v>
      </c>
      <c r="F2" s="2" t="s">
        <v>86</v>
      </c>
      <c r="G2" s="2">
        <v>110000607772</v>
      </c>
      <c r="I2" s="2" t="s">
        <v>87</v>
      </c>
      <c r="J2" s="2" t="s">
        <v>88</v>
      </c>
      <c r="K2" s="2" t="s">
        <v>89</v>
      </c>
      <c r="L2" s="2" t="s">
        <v>90</v>
      </c>
      <c r="M2" s="2" t="s">
        <v>91</v>
      </c>
      <c r="N2" s="2">
        <v>25515</v>
      </c>
      <c r="O2" s="2">
        <v>38.772219999999997</v>
      </c>
      <c r="P2" s="2">
        <v>-82.205560000000006</v>
      </c>
      <c r="Q2" s="2">
        <v>1322221417734</v>
      </c>
      <c r="R2" s="69" t="s">
        <v>141</v>
      </c>
      <c r="S2" s="2" t="s">
        <v>142</v>
      </c>
      <c r="T2" s="2" t="s">
        <v>143</v>
      </c>
      <c r="W2" s="2">
        <v>325998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83.95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f t="shared" ref="AQ2:AQ16" si="0">SUM(X2:AP2)</f>
        <v>83.95</v>
      </c>
    </row>
    <row r="3" spans="1:43" x14ac:dyDescent="0.25">
      <c r="A3" s="2">
        <v>78875</v>
      </c>
      <c r="B3" s="2" t="s">
        <v>139</v>
      </c>
      <c r="C3" s="2" t="s">
        <v>229</v>
      </c>
      <c r="D3" s="2" t="s">
        <v>140</v>
      </c>
      <c r="E3" s="2">
        <v>2019</v>
      </c>
      <c r="F3" s="2" t="s">
        <v>93</v>
      </c>
      <c r="G3" s="2">
        <v>110001244724</v>
      </c>
      <c r="H3" s="2" t="s">
        <v>94</v>
      </c>
      <c r="I3" s="2" t="s">
        <v>95</v>
      </c>
      <c r="J3" s="2" t="s">
        <v>96</v>
      </c>
      <c r="K3" s="2" t="s">
        <v>97</v>
      </c>
      <c r="L3" s="2" t="s">
        <v>98</v>
      </c>
      <c r="M3" s="2" t="s">
        <v>99</v>
      </c>
      <c r="N3" s="2">
        <v>70764</v>
      </c>
      <c r="O3" s="2">
        <v>30.320903000000001</v>
      </c>
      <c r="P3" s="2">
        <v>-91.239014999999995</v>
      </c>
      <c r="Q3" s="2">
        <v>1319218119016</v>
      </c>
      <c r="R3" s="2">
        <v>6</v>
      </c>
      <c r="S3" s="2" t="s">
        <v>144</v>
      </c>
      <c r="T3" s="2" t="s">
        <v>145</v>
      </c>
      <c r="W3" s="2">
        <v>325199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11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f t="shared" si="0"/>
        <v>11</v>
      </c>
    </row>
    <row r="4" spans="1:43" x14ac:dyDescent="0.25">
      <c r="A4" s="2">
        <v>78875</v>
      </c>
      <c r="B4" s="2" t="s">
        <v>139</v>
      </c>
      <c r="C4" s="2" t="s">
        <v>229</v>
      </c>
      <c r="D4" s="2" t="s">
        <v>140</v>
      </c>
      <c r="E4" s="2">
        <v>2021</v>
      </c>
      <c r="F4" s="2" t="s">
        <v>93</v>
      </c>
      <c r="G4" s="2">
        <v>110001244724</v>
      </c>
      <c r="I4" s="2" t="s">
        <v>95</v>
      </c>
      <c r="J4" s="2" t="s">
        <v>96</v>
      </c>
      <c r="K4" s="2" t="s">
        <v>97</v>
      </c>
      <c r="L4" s="2" t="s">
        <v>98</v>
      </c>
      <c r="M4" s="2" t="s">
        <v>99</v>
      </c>
      <c r="N4" s="2">
        <v>70764</v>
      </c>
      <c r="O4" s="2">
        <v>30.320903000000001</v>
      </c>
      <c r="P4" s="2">
        <v>-91.239014999999995</v>
      </c>
      <c r="Q4" s="2">
        <v>1321220221776</v>
      </c>
      <c r="R4" s="2">
        <v>6</v>
      </c>
      <c r="S4" s="2" t="s">
        <v>144</v>
      </c>
      <c r="T4" s="2" t="s">
        <v>145</v>
      </c>
      <c r="W4" s="2">
        <v>325199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0.01</v>
      </c>
      <c r="AM4" s="2">
        <v>0</v>
      </c>
      <c r="AN4" s="2">
        <v>0</v>
      </c>
      <c r="AO4" s="2">
        <v>0</v>
      </c>
      <c r="AP4" s="2">
        <v>0</v>
      </c>
      <c r="AQ4" s="2">
        <f t="shared" si="0"/>
        <v>0.01</v>
      </c>
    </row>
    <row r="5" spans="1:43" x14ac:dyDescent="0.25">
      <c r="A5" s="2">
        <v>78875</v>
      </c>
      <c r="B5" s="2" t="s">
        <v>139</v>
      </c>
      <c r="C5" s="2" t="s">
        <v>229</v>
      </c>
      <c r="D5" s="2" t="s">
        <v>140</v>
      </c>
      <c r="E5" s="2">
        <v>2022</v>
      </c>
      <c r="F5" s="2" t="s">
        <v>93</v>
      </c>
      <c r="G5" s="2">
        <v>110001244724</v>
      </c>
      <c r="H5" s="2" t="s">
        <v>94</v>
      </c>
      <c r="I5" s="2" t="s">
        <v>95</v>
      </c>
      <c r="J5" s="2" t="s">
        <v>96</v>
      </c>
      <c r="K5" s="2" t="s">
        <v>97</v>
      </c>
      <c r="L5" s="2" t="s">
        <v>98</v>
      </c>
      <c r="M5" s="2" t="s">
        <v>99</v>
      </c>
      <c r="N5" s="2">
        <v>70764</v>
      </c>
      <c r="O5" s="2">
        <v>30.320903000000001</v>
      </c>
      <c r="P5" s="2">
        <v>-91.239014999999995</v>
      </c>
      <c r="Q5" s="2">
        <v>1322220774246</v>
      </c>
      <c r="R5" s="69" t="s">
        <v>146</v>
      </c>
      <c r="S5" s="2" t="s">
        <v>144</v>
      </c>
      <c r="T5" s="2" t="s">
        <v>145</v>
      </c>
      <c r="W5" s="2">
        <v>325199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0.1</v>
      </c>
      <c r="AM5" s="2">
        <v>0</v>
      </c>
      <c r="AN5" s="2">
        <v>0</v>
      </c>
      <c r="AO5" s="2">
        <v>0</v>
      </c>
      <c r="AP5" s="2">
        <v>0</v>
      </c>
      <c r="AQ5" s="2">
        <f t="shared" si="0"/>
        <v>0.1</v>
      </c>
    </row>
    <row r="6" spans="1:43" x14ac:dyDescent="0.25">
      <c r="A6" s="2">
        <v>78875</v>
      </c>
      <c r="B6" s="2" t="s">
        <v>139</v>
      </c>
      <c r="C6" s="2" t="s">
        <v>229</v>
      </c>
      <c r="D6" s="2" t="s">
        <v>140</v>
      </c>
      <c r="E6" s="2">
        <v>2023</v>
      </c>
      <c r="F6" s="2" t="s">
        <v>93</v>
      </c>
      <c r="G6" s="2">
        <v>110001244724</v>
      </c>
      <c r="H6" s="2" t="s">
        <v>94</v>
      </c>
      <c r="I6" s="2" t="s">
        <v>95</v>
      </c>
      <c r="J6" s="2" t="s">
        <v>96</v>
      </c>
      <c r="K6" s="2" t="s">
        <v>97</v>
      </c>
      <c r="L6" s="2" t="s">
        <v>98</v>
      </c>
      <c r="M6" s="2" t="s">
        <v>99</v>
      </c>
      <c r="N6" s="2">
        <v>70764</v>
      </c>
      <c r="O6" s="2">
        <v>30.320903000000001</v>
      </c>
      <c r="P6" s="2">
        <v>-91.239014999999995</v>
      </c>
      <c r="Q6" s="2">
        <v>1323221935048</v>
      </c>
      <c r="R6" s="69" t="s">
        <v>146</v>
      </c>
      <c r="S6" s="2" t="s">
        <v>144</v>
      </c>
      <c r="T6" s="2" t="s">
        <v>145</v>
      </c>
      <c r="W6" s="2">
        <v>325199</v>
      </c>
      <c r="X6" s="2">
        <v>0</v>
      </c>
      <c r="Y6" s="2">
        <v>0</v>
      </c>
      <c r="Z6" s="2">
        <v>0</v>
      </c>
      <c r="AA6" s="2">
        <v>477</v>
      </c>
      <c r="AB6" s="2">
        <v>0</v>
      </c>
      <c r="AC6" s="2">
        <v>0</v>
      </c>
      <c r="AD6" s="2">
        <v>0</v>
      </c>
      <c r="AE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f t="shared" si="0"/>
        <v>477</v>
      </c>
    </row>
    <row r="7" spans="1:43" x14ac:dyDescent="0.25">
      <c r="A7" s="2">
        <v>78875</v>
      </c>
      <c r="B7" s="2" t="s">
        <v>139</v>
      </c>
      <c r="C7" s="2" t="s">
        <v>229</v>
      </c>
      <c r="D7" s="2" t="s">
        <v>140</v>
      </c>
      <c r="E7" s="2">
        <v>2019</v>
      </c>
      <c r="F7" s="2" t="s">
        <v>101</v>
      </c>
      <c r="G7" s="2">
        <v>110008170237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>
        <v>775413257</v>
      </c>
      <c r="O7" s="2">
        <v>28.979199999999999</v>
      </c>
      <c r="P7" s="2">
        <v>-95.354900000000001</v>
      </c>
      <c r="Q7" s="2">
        <v>1319218250987</v>
      </c>
      <c r="R7" s="2">
        <v>7</v>
      </c>
      <c r="S7" s="2" t="s">
        <v>147</v>
      </c>
      <c r="T7" s="2" t="s">
        <v>145</v>
      </c>
      <c r="W7" s="2">
        <v>325199</v>
      </c>
      <c r="X7" s="2">
        <v>0</v>
      </c>
      <c r="Y7" s="2">
        <v>0</v>
      </c>
      <c r="Z7" s="2">
        <v>0</v>
      </c>
      <c r="AA7" s="2">
        <v>3</v>
      </c>
      <c r="AB7" s="2">
        <v>0</v>
      </c>
      <c r="AC7" s="2">
        <v>0</v>
      </c>
      <c r="AD7" s="2">
        <v>0</v>
      </c>
      <c r="AE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f t="shared" si="0"/>
        <v>3</v>
      </c>
    </row>
    <row r="8" spans="1:43" ht="19.5" customHeight="1" x14ac:dyDescent="0.25">
      <c r="A8" s="2">
        <v>78875</v>
      </c>
      <c r="B8" s="2" t="s">
        <v>139</v>
      </c>
      <c r="C8" s="2" t="s">
        <v>229</v>
      </c>
      <c r="D8" s="2" t="s">
        <v>140</v>
      </c>
      <c r="E8" s="2">
        <v>2020</v>
      </c>
      <c r="F8" s="2" t="s">
        <v>101</v>
      </c>
      <c r="G8" s="2">
        <v>110008170237</v>
      </c>
      <c r="H8" s="2" t="s">
        <v>102</v>
      </c>
      <c r="I8" s="2" t="s">
        <v>103</v>
      </c>
      <c r="J8" s="2" t="s">
        <v>104</v>
      </c>
      <c r="K8" s="2" t="s">
        <v>105</v>
      </c>
      <c r="L8" s="2" t="s">
        <v>106</v>
      </c>
      <c r="M8" s="2" t="s">
        <v>107</v>
      </c>
      <c r="N8" s="2">
        <v>775413257</v>
      </c>
      <c r="O8" s="2">
        <v>28.979199999999999</v>
      </c>
      <c r="P8" s="2">
        <v>-95.354900000000001</v>
      </c>
      <c r="Q8" s="2">
        <v>1320220606483</v>
      </c>
      <c r="R8" s="2">
        <v>7</v>
      </c>
      <c r="S8" s="2" t="s">
        <v>147</v>
      </c>
      <c r="T8" s="2" t="s">
        <v>145</v>
      </c>
      <c r="W8" s="2">
        <v>325199</v>
      </c>
      <c r="X8" s="2">
        <v>0</v>
      </c>
      <c r="Y8" s="2">
        <v>0</v>
      </c>
      <c r="Z8" s="2">
        <v>0</v>
      </c>
      <c r="AA8" s="2">
        <v>1</v>
      </c>
      <c r="AB8" s="2">
        <v>0</v>
      </c>
      <c r="AC8" s="2">
        <v>0</v>
      </c>
      <c r="AD8" s="2">
        <v>0</v>
      </c>
      <c r="AE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f t="shared" si="0"/>
        <v>1</v>
      </c>
    </row>
    <row r="9" spans="1:43" x14ac:dyDescent="0.25">
      <c r="A9" s="2">
        <v>78875</v>
      </c>
      <c r="B9" s="2" t="s">
        <v>139</v>
      </c>
      <c r="C9" s="2" t="s">
        <v>229</v>
      </c>
      <c r="D9" s="2" t="s">
        <v>140</v>
      </c>
      <c r="E9" s="2">
        <v>2021</v>
      </c>
      <c r="F9" s="2" t="s">
        <v>101</v>
      </c>
      <c r="G9" s="2">
        <v>110008170237</v>
      </c>
      <c r="H9" s="2" t="s">
        <v>109</v>
      </c>
      <c r="I9" s="2" t="s">
        <v>103</v>
      </c>
      <c r="J9" s="2" t="s">
        <v>104</v>
      </c>
      <c r="K9" s="2" t="s">
        <v>105</v>
      </c>
      <c r="L9" s="2" t="s">
        <v>106</v>
      </c>
      <c r="M9" s="2" t="s">
        <v>107</v>
      </c>
      <c r="N9" s="2">
        <v>775413257</v>
      </c>
      <c r="O9" s="2">
        <v>28.979199999999999</v>
      </c>
      <c r="P9" s="2">
        <v>-95.354900000000001</v>
      </c>
      <c r="Q9" s="2">
        <v>1321220569065</v>
      </c>
      <c r="R9" s="2">
        <v>7</v>
      </c>
      <c r="S9" s="2" t="s">
        <v>147</v>
      </c>
      <c r="T9" s="2" t="s">
        <v>145</v>
      </c>
      <c r="W9" s="2">
        <v>325199</v>
      </c>
      <c r="X9" s="2">
        <v>0</v>
      </c>
      <c r="Y9" s="2">
        <v>0</v>
      </c>
      <c r="Z9" s="2">
        <v>0</v>
      </c>
      <c r="AA9" s="2">
        <v>1</v>
      </c>
      <c r="AB9" s="2">
        <v>0</v>
      </c>
      <c r="AC9" s="2">
        <v>0</v>
      </c>
      <c r="AD9" s="2">
        <v>0</v>
      </c>
      <c r="AE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f t="shared" si="0"/>
        <v>1</v>
      </c>
    </row>
    <row r="10" spans="1:43" x14ac:dyDescent="0.25">
      <c r="A10" s="2">
        <v>78875</v>
      </c>
      <c r="B10" s="2" t="s">
        <v>139</v>
      </c>
      <c r="C10" s="2" t="s">
        <v>229</v>
      </c>
      <c r="D10" s="2" t="s">
        <v>140</v>
      </c>
      <c r="E10" s="2">
        <v>2021</v>
      </c>
      <c r="F10" s="2" t="s">
        <v>101</v>
      </c>
      <c r="G10" s="2">
        <v>110008170237</v>
      </c>
      <c r="H10" s="2" t="s">
        <v>102</v>
      </c>
      <c r="I10" s="2" t="s">
        <v>103</v>
      </c>
      <c r="J10" s="2" t="s">
        <v>104</v>
      </c>
      <c r="K10" s="2" t="s">
        <v>105</v>
      </c>
      <c r="L10" s="2" t="s">
        <v>106</v>
      </c>
      <c r="M10" s="2" t="s">
        <v>107</v>
      </c>
      <c r="N10" s="2">
        <v>775413257</v>
      </c>
      <c r="O10" s="2">
        <v>28.979199999999999</v>
      </c>
      <c r="P10" s="2">
        <v>-95.354900000000001</v>
      </c>
      <c r="Q10" s="2">
        <v>1321220216143</v>
      </c>
      <c r="R10" s="2">
        <v>1</v>
      </c>
      <c r="S10" s="2" t="s">
        <v>148</v>
      </c>
      <c r="T10" s="2" t="s">
        <v>145</v>
      </c>
      <c r="W10" s="2">
        <v>325199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11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f t="shared" si="0"/>
        <v>11</v>
      </c>
    </row>
    <row r="11" spans="1:43" x14ac:dyDescent="0.25">
      <c r="A11" s="2">
        <v>78875</v>
      </c>
      <c r="B11" s="2" t="s">
        <v>139</v>
      </c>
      <c r="C11" s="2" t="s">
        <v>229</v>
      </c>
      <c r="D11" s="2" t="s">
        <v>140</v>
      </c>
      <c r="E11" s="2">
        <v>2022</v>
      </c>
      <c r="F11" s="2" t="s">
        <v>101</v>
      </c>
      <c r="G11" s="2">
        <v>110008170237</v>
      </c>
      <c r="H11" s="2" t="s">
        <v>102</v>
      </c>
      <c r="I11" s="2" t="s">
        <v>103</v>
      </c>
      <c r="J11" s="2" t="s">
        <v>104</v>
      </c>
      <c r="K11" s="2" t="s">
        <v>105</v>
      </c>
      <c r="L11" s="2" t="s">
        <v>106</v>
      </c>
      <c r="M11" s="2" t="s">
        <v>107</v>
      </c>
      <c r="N11" s="2">
        <v>775413257</v>
      </c>
      <c r="O11" s="2">
        <v>28.980146999999999</v>
      </c>
      <c r="P11" s="2">
        <v>-95.342271999999994</v>
      </c>
      <c r="Q11" s="2">
        <v>1322221240346</v>
      </c>
      <c r="R11" s="69" t="s">
        <v>149</v>
      </c>
      <c r="S11" s="2" t="s">
        <v>147</v>
      </c>
      <c r="T11" s="2" t="s">
        <v>145</v>
      </c>
      <c r="W11" s="2">
        <v>325199</v>
      </c>
      <c r="X11" s="2">
        <v>0</v>
      </c>
      <c r="Y11" s="2">
        <v>0</v>
      </c>
      <c r="Z11" s="2">
        <v>0</v>
      </c>
      <c r="AA11" s="2">
        <v>2</v>
      </c>
      <c r="AB11" s="2">
        <v>0</v>
      </c>
      <c r="AC11" s="2">
        <v>0</v>
      </c>
      <c r="AD11" s="2">
        <v>0</v>
      </c>
      <c r="AE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f t="shared" si="0"/>
        <v>2</v>
      </c>
    </row>
    <row r="12" spans="1:43" x14ac:dyDescent="0.25">
      <c r="A12" s="2">
        <v>78875</v>
      </c>
      <c r="B12" s="2" t="s">
        <v>139</v>
      </c>
      <c r="C12" s="2" t="s">
        <v>229</v>
      </c>
      <c r="D12" s="2" t="s">
        <v>140</v>
      </c>
      <c r="E12" s="2">
        <v>2023</v>
      </c>
      <c r="F12" s="2" t="s">
        <v>101</v>
      </c>
      <c r="G12" s="2">
        <v>110008170237</v>
      </c>
      <c r="H12" s="2" t="s">
        <v>102</v>
      </c>
      <c r="I12" s="2" t="s">
        <v>103</v>
      </c>
      <c r="J12" s="2" t="s">
        <v>104</v>
      </c>
      <c r="K12" s="2" t="s">
        <v>105</v>
      </c>
      <c r="L12" s="2" t="s">
        <v>106</v>
      </c>
      <c r="M12" s="2" t="s">
        <v>107</v>
      </c>
      <c r="N12" s="2">
        <v>775413257</v>
      </c>
      <c r="O12" s="2">
        <v>28.980146999999999</v>
      </c>
      <c r="P12" s="2">
        <v>-95.342271999999994</v>
      </c>
      <c r="Q12" s="2">
        <v>1323222253522</v>
      </c>
      <c r="R12" s="69" t="s">
        <v>149</v>
      </c>
      <c r="S12" s="2" t="s">
        <v>147</v>
      </c>
      <c r="T12" s="2" t="s">
        <v>145</v>
      </c>
      <c r="W12" s="2">
        <v>325199</v>
      </c>
      <c r="X12" s="2">
        <v>0</v>
      </c>
      <c r="Y12" s="2">
        <v>0</v>
      </c>
      <c r="Z12" s="2">
        <v>0</v>
      </c>
      <c r="AA12" s="2">
        <v>2</v>
      </c>
      <c r="AB12" s="2">
        <v>0</v>
      </c>
      <c r="AC12" s="2">
        <v>0</v>
      </c>
      <c r="AD12" s="2">
        <v>0</v>
      </c>
      <c r="AE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f t="shared" si="0"/>
        <v>2</v>
      </c>
    </row>
    <row r="13" spans="1:43" x14ac:dyDescent="0.25">
      <c r="A13" s="2">
        <v>78875</v>
      </c>
      <c r="B13" s="2" t="s">
        <v>139</v>
      </c>
      <c r="C13" s="2" t="s">
        <v>229</v>
      </c>
      <c r="D13" s="2" t="s">
        <v>140</v>
      </c>
      <c r="E13" s="2">
        <v>2022</v>
      </c>
      <c r="F13" s="2" t="s">
        <v>108</v>
      </c>
      <c r="G13" s="2">
        <v>110066943605</v>
      </c>
      <c r="H13" s="2" t="s">
        <v>109</v>
      </c>
      <c r="I13" s="2" t="s">
        <v>110</v>
      </c>
      <c r="J13" s="2" t="s">
        <v>104</v>
      </c>
      <c r="K13" s="2" t="s">
        <v>105</v>
      </c>
      <c r="L13" s="2" t="s">
        <v>106</v>
      </c>
      <c r="M13" s="2" t="s">
        <v>107</v>
      </c>
      <c r="N13" s="2">
        <v>77541</v>
      </c>
      <c r="O13" s="2">
        <v>28.969389</v>
      </c>
      <c r="P13" s="2">
        <v>-95.379527999999993</v>
      </c>
      <c r="Q13" s="2">
        <v>1322221487681</v>
      </c>
      <c r="R13" s="69" t="s">
        <v>149</v>
      </c>
      <c r="S13" s="2" t="s">
        <v>147</v>
      </c>
      <c r="T13" s="2" t="s">
        <v>150</v>
      </c>
      <c r="W13" s="2">
        <v>325199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13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f t="shared" si="0"/>
        <v>13</v>
      </c>
    </row>
    <row r="14" spans="1:43" x14ac:dyDescent="0.25">
      <c r="A14" s="2">
        <v>78875</v>
      </c>
      <c r="B14" s="2" t="s">
        <v>139</v>
      </c>
      <c r="C14" s="2" t="s">
        <v>229</v>
      </c>
      <c r="D14" s="2" t="s">
        <v>140</v>
      </c>
      <c r="E14" s="2">
        <v>2023</v>
      </c>
      <c r="F14" s="2" t="s">
        <v>108</v>
      </c>
      <c r="G14" s="2">
        <v>110066943605</v>
      </c>
      <c r="H14" s="2" t="s">
        <v>109</v>
      </c>
      <c r="I14" s="2" t="s">
        <v>110</v>
      </c>
      <c r="J14" s="2" t="s">
        <v>104</v>
      </c>
      <c r="K14" s="2" t="s">
        <v>105</v>
      </c>
      <c r="L14" s="2" t="s">
        <v>106</v>
      </c>
      <c r="M14" s="2" t="s">
        <v>107</v>
      </c>
      <c r="N14" s="2">
        <v>77541</v>
      </c>
      <c r="O14" s="2">
        <v>28.969389</v>
      </c>
      <c r="P14" s="2">
        <v>-95.379527999999993</v>
      </c>
      <c r="Q14" s="2">
        <v>1323221997760</v>
      </c>
      <c r="R14" s="69" t="s">
        <v>149</v>
      </c>
      <c r="S14" s="2" t="s">
        <v>147</v>
      </c>
      <c r="T14" s="2" t="s">
        <v>150</v>
      </c>
      <c r="W14" s="2">
        <v>325199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1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f t="shared" si="0"/>
        <v>1</v>
      </c>
    </row>
    <row r="15" spans="1:43" x14ac:dyDescent="0.25">
      <c r="A15" s="2">
        <v>78875</v>
      </c>
      <c r="B15" s="2" t="s">
        <v>139</v>
      </c>
      <c r="C15" s="2" t="s">
        <v>30</v>
      </c>
      <c r="D15" s="2" t="s">
        <v>140</v>
      </c>
      <c r="E15" s="2">
        <v>2020</v>
      </c>
      <c r="F15" s="2" t="s">
        <v>112</v>
      </c>
      <c r="G15" s="2">
        <v>110070828281</v>
      </c>
      <c r="H15" s="2" t="s">
        <v>113</v>
      </c>
      <c r="I15" s="2" t="s">
        <v>114</v>
      </c>
      <c r="J15" s="2" t="s">
        <v>115</v>
      </c>
      <c r="K15" s="2" t="s">
        <v>97</v>
      </c>
      <c r="L15" s="2" t="s">
        <v>98</v>
      </c>
      <c r="M15" s="2" t="s">
        <v>99</v>
      </c>
      <c r="N15" s="2">
        <v>70764</v>
      </c>
      <c r="O15" s="2">
        <v>30.313897000000001</v>
      </c>
      <c r="P15" s="2">
        <v>-91.240605000000002</v>
      </c>
      <c r="Q15" s="2">
        <v>1320219127608</v>
      </c>
      <c r="R15" s="2">
        <v>6</v>
      </c>
      <c r="S15" s="2" t="s">
        <v>144</v>
      </c>
      <c r="T15" s="2" t="s">
        <v>150</v>
      </c>
      <c r="W15" s="2">
        <v>325199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3</v>
      </c>
      <c r="AM15" s="2">
        <v>0</v>
      </c>
      <c r="AN15" s="2">
        <v>0</v>
      </c>
      <c r="AO15" s="2">
        <v>0</v>
      </c>
      <c r="AP15" s="2">
        <v>0</v>
      </c>
      <c r="AQ15" s="2">
        <f t="shared" si="0"/>
        <v>3</v>
      </c>
    </row>
    <row r="16" spans="1:43" x14ac:dyDescent="0.25">
      <c r="A16" s="2">
        <v>78875</v>
      </c>
      <c r="B16" s="2" t="s">
        <v>139</v>
      </c>
      <c r="C16" s="2" t="s">
        <v>30</v>
      </c>
      <c r="D16" s="2" t="s">
        <v>140</v>
      </c>
      <c r="E16" s="2">
        <v>2022</v>
      </c>
      <c r="F16" s="2" t="s">
        <v>112</v>
      </c>
      <c r="G16" s="2">
        <v>110070828281</v>
      </c>
      <c r="H16" s="2" t="s">
        <v>113</v>
      </c>
      <c r="I16" s="2" t="s">
        <v>114</v>
      </c>
      <c r="J16" s="2" t="s">
        <v>115</v>
      </c>
      <c r="K16" s="2" t="s">
        <v>97</v>
      </c>
      <c r="L16" s="2" t="s">
        <v>98</v>
      </c>
      <c r="M16" s="2" t="s">
        <v>99</v>
      </c>
      <c r="N16" s="2">
        <v>70764</v>
      </c>
      <c r="O16" s="2">
        <v>30.313897000000001</v>
      </c>
      <c r="P16" s="2">
        <v>-91.240605000000002</v>
      </c>
      <c r="Q16" s="2">
        <v>1322221399785</v>
      </c>
      <c r="R16" s="69" t="s">
        <v>146</v>
      </c>
      <c r="S16" s="2" t="s">
        <v>144</v>
      </c>
      <c r="T16" s="2" t="s">
        <v>150</v>
      </c>
      <c r="W16" s="2">
        <v>325199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1</v>
      </c>
      <c r="AM16" s="2">
        <v>0</v>
      </c>
      <c r="AN16" s="2">
        <v>0</v>
      </c>
      <c r="AO16" s="2">
        <v>0</v>
      </c>
      <c r="AP16" s="2">
        <v>0</v>
      </c>
      <c r="AQ16" s="2">
        <f t="shared" si="0"/>
        <v>1</v>
      </c>
    </row>
  </sheetData>
  <sheetProtection sheet="1" objects="1" scenarios="1" formatCells="0" formatColumns="0" formatRows="0" sort="0" autoFilter="0"/>
  <autoFilter ref="A1:AQ16" xr:uid="{2BBF434A-C4D3-4059-89E1-D5FF6BC7F059}">
    <sortState xmlns:xlrd2="http://schemas.microsoft.com/office/spreadsheetml/2017/richdata2" ref="A2:AQ16">
      <sortCondition ref="G1:G16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AO6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5703125" style="2" bestFit="1" customWidth="1"/>
    <col min="2" max="2" width="17.5703125" style="2" bestFit="1" customWidth="1"/>
    <col min="3" max="3" width="10.85546875" style="2" bestFit="1" customWidth="1"/>
    <col min="4" max="4" width="16.140625" style="2" bestFit="1" customWidth="1"/>
    <col min="5" max="5" width="6" style="2" bestFit="1" customWidth="1"/>
    <col min="6" max="6" width="14.42578125" style="2" bestFit="1" customWidth="1"/>
    <col min="7" max="7" width="10.42578125" style="2" bestFit="1" customWidth="1"/>
    <col min="8" max="8" width="14.42578125" style="2" bestFit="1" customWidth="1"/>
    <col min="9" max="9" width="15.140625" style="2" bestFit="1" customWidth="1"/>
    <col min="10" max="10" width="12.5703125" style="2" bestFit="1" customWidth="1"/>
    <col min="11" max="11" width="16.28515625" style="2" bestFit="1" customWidth="1"/>
    <col min="12" max="12" width="14.28515625" style="2" bestFit="1" customWidth="1"/>
    <col min="13" max="13" width="17" style="2" bestFit="1" customWidth="1"/>
    <col min="14" max="14" width="9.28515625" style="2" bestFit="1" customWidth="1"/>
    <col min="15" max="15" width="11.140625" style="2" bestFit="1" customWidth="1"/>
    <col min="16" max="16" width="28.85546875" style="2" bestFit="1" customWidth="1"/>
    <col min="17" max="17" width="26.85546875" style="2" bestFit="1" customWidth="1"/>
    <col min="18" max="18" width="15.140625" style="2" bestFit="1" customWidth="1"/>
    <col min="19" max="19" width="38.42578125" style="2" bestFit="1" customWidth="1"/>
    <col min="20" max="20" width="17.7109375" style="2" bestFit="1" customWidth="1"/>
    <col min="21" max="21" width="8.28515625" style="2" bestFit="1" customWidth="1"/>
    <col min="22" max="22" width="20.42578125" style="2" bestFit="1" customWidth="1"/>
    <col min="23" max="23" width="47.140625" style="2" bestFit="1" customWidth="1"/>
    <col min="24" max="24" width="49.7109375" style="2" bestFit="1" customWidth="1"/>
    <col min="25" max="25" width="39.7109375" style="2" bestFit="1" customWidth="1"/>
    <col min="26" max="26" width="30.7109375" style="2" bestFit="1" customWidth="1"/>
    <col min="27" max="27" width="31.140625" style="2" bestFit="1" customWidth="1"/>
    <col min="28" max="28" width="38" style="2" bestFit="1" customWidth="1"/>
    <col min="29" max="29" width="37.42578125" style="2" bestFit="1" customWidth="1"/>
    <col min="30" max="31" width="22.28515625" style="2" bestFit="1" customWidth="1"/>
    <col min="32" max="32" width="49.85546875" style="2" bestFit="1" customWidth="1"/>
    <col min="33" max="33" width="52.140625" style="2" bestFit="1" customWidth="1"/>
    <col min="34" max="34" width="49.85546875" style="2" bestFit="1" customWidth="1"/>
    <col min="35" max="35" width="40.85546875" style="2" bestFit="1" customWidth="1"/>
    <col min="36" max="36" width="26.28515625" style="2" bestFit="1" customWidth="1"/>
    <col min="37" max="37" width="35.28515625" style="2" bestFit="1" customWidth="1"/>
    <col min="38" max="38" width="37.140625" style="2" bestFit="1" customWidth="1"/>
    <col min="39" max="39" width="41.5703125" style="2" bestFit="1" customWidth="1"/>
    <col min="40" max="40" width="47.5703125" style="2" bestFit="1" customWidth="1"/>
    <col min="41" max="41" width="62.28515625" style="2" bestFit="1" customWidth="1"/>
    <col min="42" max="16384" width="9.140625" style="2"/>
  </cols>
  <sheetData>
    <row r="1" spans="1:41" x14ac:dyDescent="0.25">
      <c r="A1" s="65" t="s">
        <v>116</v>
      </c>
      <c r="B1" s="66" t="s">
        <v>117</v>
      </c>
      <c r="C1" s="65" t="s">
        <v>118</v>
      </c>
      <c r="D1" s="66" t="s">
        <v>119</v>
      </c>
      <c r="E1" s="66" t="s">
        <v>120</v>
      </c>
      <c r="F1" s="66" t="s">
        <v>121</v>
      </c>
      <c r="G1" s="66" t="s">
        <v>122</v>
      </c>
      <c r="H1" s="66" t="s">
        <v>123</v>
      </c>
      <c r="I1" s="66" t="s">
        <v>124</v>
      </c>
      <c r="J1" s="66" t="s">
        <v>125</v>
      </c>
      <c r="K1" s="66" t="s">
        <v>126</v>
      </c>
      <c r="L1" s="66" t="s">
        <v>127</v>
      </c>
      <c r="M1" s="66" t="s">
        <v>128</v>
      </c>
      <c r="N1" s="66" t="s">
        <v>129</v>
      </c>
      <c r="O1" s="66" t="s">
        <v>130</v>
      </c>
      <c r="P1" s="66" t="s">
        <v>131</v>
      </c>
      <c r="Q1" s="66" t="s">
        <v>132</v>
      </c>
      <c r="R1" s="66" t="s">
        <v>133</v>
      </c>
      <c r="S1" s="66" t="s">
        <v>134</v>
      </c>
      <c r="T1" s="66" t="s">
        <v>135</v>
      </c>
      <c r="U1" s="66" t="s">
        <v>136</v>
      </c>
      <c r="V1" s="66" t="s">
        <v>137</v>
      </c>
      <c r="W1" s="66" t="s">
        <v>51</v>
      </c>
      <c r="X1" s="66" t="s">
        <v>52</v>
      </c>
      <c r="Y1" s="66" t="s">
        <v>53</v>
      </c>
      <c r="Z1" s="66" t="s">
        <v>54</v>
      </c>
      <c r="AA1" s="66" t="s">
        <v>55</v>
      </c>
      <c r="AB1" s="66" t="s">
        <v>56</v>
      </c>
      <c r="AC1" s="66" t="s">
        <v>57</v>
      </c>
      <c r="AD1" s="66" t="s">
        <v>58</v>
      </c>
      <c r="AE1" s="66" t="s">
        <v>59</v>
      </c>
      <c r="AF1" s="66" t="s">
        <v>60</v>
      </c>
      <c r="AG1" s="66" t="s">
        <v>61</v>
      </c>
      <c r="AH1" s="66" t="s">
        <v>62</v>
      </c>
      <c r="AI1" s="66" t="s">
        <v>63</v>
      </c>
      <c r="AJ1" s="66" t="s">
        <v>64</v>
      </c>
      <c r="AK1" s="66" t="s">
        <v>65</v>
      </c>
      <c r="AL1" s="66" t="s">
        <v>66</v>
      </c>
      <c r="AM1" s="66" t="s">
        <v>67</v>
      </c>
      <c r="AN1" s="66" t="s">
        <v>68</v>
      </c>
      <c r="AO1" s="66" t="s">
        <v>69</v>
      </c>
    </row>
    <row r="2" spans="1:41" x14ac:dyDescent="0.25">
      <c r="A2" s="2">
        <v>78875</v>
      </c>
      <c r="B2" s="2" t="s">
        <v>139</v>
      </c>
      <c r="C2" s="2" t="s">
        <v>140</v>
      </c>
      <c r="D2" s="2">
        <v>2019</v>
      </c>
      <c r="E2" s="2" t="s">
        <v>151</v>
      </c>
      <c r="F2" s="2">
        <v>110008459578</v>
      </c>
      <c r="G2" s="2" t="s">
        <v>152</v>
      </c>
      <c r="H2" s="2" t="s">
        <v>153</v>
      </c>
      <c r="I2" s="2" t="s">
        <v>154</v>
      </c>
      <c r="J2" s="2" t="s">
        <v>155</v>
      </c>
      <c r="K2" s="2" t="s">
        <v>156</v>
      </c>
      <c r="L2" s="2" t="s">
        <v>157</v>
      </c>
      <c r="M2" s="2">
        <v>41129</v>
      </c>
      <c r="N2" s="2">
        <v>38.337209999999999</v>
      </c>
      <c r="O2" s="2">
        <v>-82.589250000000007</v>
      </c>
      <c r="P2" s="2">
        <v>1319217926450</v>
      </c>
      <c r="Q2" s="2">
        <v>4</v>
      </c>
      <c r="R2" s="2" t="s">
        <v>142</v>
      </c>
      <c r="V2" s="2">
        <v>325998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</row>
    <row r="3" spans="1:41" x14ac:dyDescent="0.25">
      <c r="A3" s="2">
        <v>78875</v>
      </c>
      <c r="B3" s="2" t="s">
        <v>139</v>
      </c>
      <c r="C3" s="2" t="s">
        <v>140</v>
      </c>
      <c r="D3" s="2">
        <v>2019</v>
      </c>
      <c r="E3" s="2" t="s">
        <v>158</v>
      </c>
      <c r="F3" s="2">
        <v>110027242320</v>
      </c>
      <c r="G3" s="2" t="s">
        <v>159</v>
      </c>
      <c r="H3" s="2" t="s">
        <v>160</v>
      </c>
      <c r="I3" s="2" t="s">
        <v>161</v>
      </c>
      <c r="J3" s="2" t="s">
        <v>162</v>
      </c>
      <c r="K3" s="2" t="s">
        <v>163</v>
      </c>
      <c r="L3" s="2" t="s">
        <v>164</v>
      </c>
      <c r="M3" s="2">
        <v>43920</v>
      </c>
      <c r="N3" s="2">
        <v>40.631622</v>
      </c>
      <c r="O3" s="2">
        <v>-80.546319999999994</v>
      </c>
      <c r="P3" s="2">
        <v>1319217973890</v>
      </c>
      <c r="Q3" s="2">
        <v>2</v>
      </c>
      <c r="R3" s="2" t="s">
        <v>165</v>
      </c>
      <c r="S3" s="2" t="s">
        <v>166</v>
      </c>
      <c r="V3" s="2">
        <v>562213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</row>
    <row r="4" spans="1:41" x14ac:dyDescent="0.25">
      <c r="A4" s="2">
        <v>78875</v>
      </c>
      <c r="B4" s="2" t="s">
        <v>139</v>
      </c>
      <c r="C4" s="2" t="s">
        <v>140</v>
      </c>
      <c r="D4" s="2">
        <v>2019</v>
      </c>
      <c r="E4" s="2" t="s">
        <v>86</v>
      </c>
      <c r="F4" s="2">
        <v>110000607772</v>
      </c>
      <c r="H4" s="2" t="s">
        <v>87</v>
      </c>
      <c r="I4" s="2" t="s">
        <v>88</v>
      </c>
      <c r="J4" s="2" t="s">
        <v>89</v>
      </c>
      <c r="K4" s="2" t="s">
        <v>90</v>
      </c>
      <c r="L4" s="2" t="s">
        <v>91</v>
      </c>
      <c r="M4" s="2">
        <v>25515</v>
      </c>
      <c r="N4" s="2">
        <v>38.772219999999997</v>
      </c>
      <c r="O4" s="2">
        <v>-82.205560000000006</v>
      </c>
      <c r="P4" s="2">
        <v>1319218499438</v>
      </c>
      <c r="Q4" s="2">
        <v>4</v>
      </c>
      <c r="R4" s="2" t="s">
        <v>142</v>
      </c>
      <c r="V4" s="2">
        <v>325998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</row>
    <row r="5" spans="1:41" x14ac:dyDescent="0.25">
      <c r="A5" s="2">
        <v>78875</v>
      </c>
      <c r="B5" s="2" t="s">
        <v>139</v>
      </c>
      <c r="C5" s="2" t="s">
        <v>140</v>
      </c>
      <c r="D5" s="2">
        <v>2019</v>
      </c>
      <c r="E5" s="2" t="s">
        <v>167</v>
      </c>
      <c r="F5" s="2">
        <v>110000499611</v>
      </c>
      <c r="G5" s="2" t="s">
        <v>168</v>
      </c>
      <c r="H5" s="2" t="s">
        <v>169</v>
      </c>
      <c r="I5" s="2" t="s">
        <v>170</v>
      </c>
      <c r="J5" s="2" t="s">
        <v>171</v>
      </c>
      <c r="K5" s="2" t="s">
        <v>172</v>
      </c>
      <c r="L5" s="2" t="s">
        <v>173</v>
      </c>
      <c r="M5" s="2">
        <v>23837</v>
      </c>
      <c r="N5" s="2">
        <v>36.651200000000003</v>
      </c>
      <c r="O5" s="2">
        <v>-76.999044999999995</v>
      </c>
      <c r="P5" s="2">
        <v>1319218210058</v>
      </c>
      <c r="Q5" s="2">
        <v>5</v>
      </c>
      <c r="R5" s="2" t="s">
        <v>174</v>
      </c>
      <c r="V5" s="2">
        <v>325199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</row>
    <row r="6" spans="1:41" x14ac:dyDescent="0.25">
      <c r="A6" s="2">
        <v>78875</v>
      </c>
      <c r="B6" s="2" t="s">
        <v>139</v>
      </c>
      <c r="C6" s="2" t="s">
        <v>140</v>
      </c>
      <c r="D6" s="2">
        <v>2019</v>
      </c>
      <c r="E6" s="2" t="s">
        <v>93</v>
      </c>
      <c r="F6" s="2">
        <v>110001244724</v>
      </c>
      <c r="G6" s="2" t="s">
        <v>94</v>
      </c>
      <c r="H6" s="2" t="s">
        <v>95</v>
      </c>
      <c r="I6" s="2" t="s">
        <v>96</v>
      </c>
      <c r="J6" s="2" t="s">
        <v>97</v>
      </c>
      <c r="K6" s="2" t="s">
        <v>98</v>
      </c>
      <c r="L6" s="2" t="s">
        <v>99</v>
      </c>
      <c r="M6" s="2">
        <v>70764</v>
      </c>
      <c r="N6" s="2">
        <v>30.320903000000001</v>
      </c>
      <c r="O6" s="2">
        <v>-91.239014999999995</v>
      </c>
      <c r="P6" s="2">
        <v>1319218119016</v>
      </c>
      <c r="Q6" s="2">
        <v>6</v>
      </c>
      <c r="R6" s="2" t="s">
        <v>144</v>
      </c>
      <c r="S6" s="2" t="s">
        <v>145</v>
      </c>
      <c r="V6" s="2">
        <v>325199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11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</row>
    <row r="7" spans="1:41" x14ac:dyDescent="0.25">
      <c r="A7" s="2">
        <v>78875</v>
      </c>
      <c r="B7" s="2" t="s">
        <v>139</v>
      </c>
      <c r="C7" s="2" t="s">
        <v>140</v>
      </c>
      <c r="D7" s="2">
        <v>2019</v>
      </c>
      <c r="E7" s="2" t="s">
        <v>101</v>
      </c>
      <c r="F7" s="2">
        <v>110008170237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>
        <v>775413257</v>
      </c>
      <c r="N7" s="2">
        <v>28.979199999999999</v>
      </c>
      <c r="O7" s="2">
        <v>-95.354900000000001</v>
      </c>
      <c r="P7" s="2">
        <v>1319218250987</v>
      </c>
      <c r="Q7" s="2">
        <v>7</v>
      </c>
      <c r="R7" s="2" t="s">
        <v>147</v>
      </c>
      <c r="S7" s="2" t="s">
        <v>145</v>
      </c>
      <c r="V7" s="2">
        <v>325199</v>
      </c>
      <c r="W7" s="2">
        <v>0</v>
      </c>
      <c r="X7" s="2">
        <v>0</v>
      </c>
      <c r="Y7" s="2">
        <v>0</v>
      </c>
      <c r="Z7" s="2">
        <v>3</v>
      </c>
      <c r="AA7" s="2">
        <v>0</v>
      </c>
      <c r="AB7" s="2">
        <v>0</v>
      </c>
      <c r="AC7" s="2">
        <v>0</v>
      </c>
      <c r="AD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</row>
    <row r="8" spans="1:41" x14ac:dyDescent="0.25">
      <c r="A8" s="2">
        <v>78875</v>
      </c>
      <c r="B8" s="2" t="s">
        <v>139</v>
      </c>
      <c r="C8" s="2" t="s">
        <v>140</v>
      </c>
      <c r="D8" s="2">
        <v>2019</v>
      </c>
      <c r="E8" s="2" t="s">
        <v>108</v>
      </c>
      <c r="F8" s="2">
        <v>110066943605</v>
      </c>
      <c r="G8" s="2" t="s">
        <v>109</v>
      </c>
      <c r="H8" s="2" t="s">
        <v>110</v>
      </c>
      <c r="I8" s="2" t="s">
        <v>104</v>
      </c>
      <c r="J8" s="2" t="s">
        <v>105</v>
      </c>
      <c r="K8" s="2" t="s">
        <v>106</v>
      </c>
      <c r="L8" s="2" t="s">
        <v>107</v>
      </c>
      <c r="M8" s="2">
        <v>77541</v>
      </c>
      <c r="N8" s="2">
        <v>28.969389</v>
      </c>
      <c r="O8" s="2">
        <v>-95.379527999999993</v>
      </c>
      <c r="P8" s="2">
        <v>1319218302418</v>
      </c>
      <c r="Q8" s="2">
        <v>7</v>
      </c>
      <c r="R8" s="2" t="s">
        <v>147</v>
      </c>
      <c r="S8" s="2" t="s">
        <v>150</v>
      </c>
      <c r="V8" s="2">
        <v>325199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</row>
    <row r="9" spans="1:41" x14ac:dyDescent="0.25">
      <c r="A9" s="2">
        <v>78875</v>
      </c>
      <c r="B9" s="2" t="s">
        <v>139</v>
      </c>
      <c r="C9" s="2" t="s">
        <v>140</v>
      </c>
      <c r="D9" s="2">
        <v>2019</v>
      </c>
      <c r="E9" s="2" t="s">
        <v>175</v>
      </c>
      <c r="F9" s="2">
        <v>110043787408</v>
      </c>
      <c r="H9" s="2" t="s">
        <v>176</v>
      </c>
      <c r="I9" s="2" t="s">
        <v>177</v>
      </c>
      <c r="J9" s="2" t="s">
        <v>178</v>
      </c>
      <c r="K9" s="2" t="s">
        <v>178</v>
      </c>
      <c r="L9" s="2" t="s">
        <v>179</v>
      </c>
      <c r="M9" s="2">
        <v>48667</v>
      </c>
      <c r="N9" s="2">
        <v>43.600299999999997</v>
      </c>
      <c r="O9" s="2">
        <v>-84.223399999999998</v>
      </c>
      <c r="P9" s="2">
        <v>1319218283531</v>
      </c>
      <c r="Q9" s="2">
        <v>1</v>
      </c>
      <c r="R9" s="2" t="s">
        <v>148</v>
      </c>
      <c r="S9" s="2" t="s">
        <v>145</v>
      </c>
      <c r="V9" s="2">
        <v>325211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</row>
    <row r="10" spans="1:41" x14ac:dyDescent="0.25">
      <c r="A10" s="2">
        <v>78875</v>
      </c>
      <c r="B10" s="2" t="s">
        <v>139</v>
      </c>
      <c r="C10" s="2" t="s">
        <v>140</v>
      </c>
      <c r="D10" s="2">
        <v>2019</v>
      </c>
      <c r="E10" s="2" t="s">
        <v>101</v>
      </c>
      <c r="F10" s="2">
        <v>110008170237</v>
      </c>
      <c r="G10" s="2" t="s">
        <v>102</v>
      </c>
      <c r="H10" s="2" t="s">
        <v>103</v>
      </c>
      <c r="I10" s="2" t="s">
        <v>104</v>
      </c>
      <c r="J10" s="2" t="s">
        <v>105</v>
      </c>
      <c r="K10" s="2" t="s">
        <v>106</v>
      </c>
      <c r="L10" s="2" t="s">
        <v>107</v>
      </c>
      <c r="M10" s="2">
        <v>775413257</v>
      </c>
      <c r="N10" s="2">
        <v>28.979199999999999</v>
      </c>
      <c r="O10" s="2">
        <v>-95.354900000000001</v>
      </c>
      <c r="P10" s="2">
        <v>1319218250049</v>
      </c>
      <c r="Q10" s="2">
        <v>1</v>
      </c>
      <c r="R10" s="2" t="s">
        <v>148</v>
      </c>
      <c r="S10" s="2" t="s">
        <v>145</v>
      </c>
      <c r="V10" s="2">
        <v>486990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</row>
    <row r="11" spans="1:41" x14ac:dyDescent="0.25">
      <c r="A11" s="2">
        <v>78875</v>
      </c>
      <c r="B11" s="2" t="s">
        <v>139</v>
      </c>
      <c r="C11" s="2" t="s">
        <v>140</v>
      </c>
      <c r="D11" s="2">
        <v>2019</v>
      </c>
      <c r="E11" s="2" t="s">
        <v>112</v>
      </c>
      <c r="F11" s="2">
        <v>110070828281</v>
      </c>
      <c r="G11" s="2" t="s">
        <v>113</v>
      </c>
      <c r="H11" s="2" t="s">
        <v>114</v>
      </c>
      <c r="I11" s="2" t="s">
        <v>115</v>
      </c>
      <c r="J11" s="2" t="s">
        <v>97</v>
      </c>
      <c r="K11" s="2" t="s">
        <v>98</v>
      </c>
      <c r="L11" s="2" t="s">
        <v>99</v>
      </c>
      <c r="M11" s="2">
        <v>70764</v>
      </c>
      <c r="N11" s="2">
        <v>30.313897000000001</v>
      </c>
      <c r="O11" s="2">
        <v>-91.240605000000002</v>
      </c>
      <c r="P11" s="2">
        <v>1319218459295</v>
      </c>
      <c r="Q11" s="2">
        <v>6</v>
      </c>
      <c r="R11" s="2" t="s">
        <v>144</v>
      </c>
      <c r="S11" s="2" t="s">
        <v>150</v>
      </c>
      <c r="V11" s="2">
        <v>325199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</row>
    <row r="12" spans="1:41" x14ac:dyDescent="0.25">
      <c r="A12" s="2">
        <v>78875</v>
      </c>
      <c r="B12" s="2" t="s">
        <v>139</v>
      </c>
      <c r="C12" s="2" t="s">
        <v>140</v>
      </c>
      <c r="D12" s="2">
        <v>2019</v>
      </c>
      <c r="E12" s="2" t="s">
        <v>180</v>
      </c>
      <c r="F12" s="2">
        <v>110000449774</v>
      </c>
      <c r="G12" s="2" t="s">
        <v>181</v>
      </c>
      <c r="H12" s="2" t="s">
        <v>182</v>
      </c>
      <c r="I12" s="2" t="s">
        <v>183</v>
      </c>
      <c r="J12" s="2" t="s">
        <v>184</v>
      </c>
      <c r="K12" s="2" t="s">
        <v>185</v>
      </c>
      <c r="L12" s="2" t="s">
        <v>99</v>
      </c>
      <c r="M12" s="2">
        <v>70734</v>
      </c>
      <c r="N12" s="2">
        <v>30.185099999999998</v>
      </c>
      <c r="O12" s="2">
        <v>-90.980400000000003</v>
      </c>
      <c r="P12" s="2">
        <v>1319218431157</v>
      </c>
      <c r="Q12" s="2">
        <v>6</v>
      </c>
      <c r="R12" s="2" t="s">
        <v>144</v>
      </c>
      <c r="S12" s="2" t="s">
        <v>186</v>
      </c>
      <c r="V12" s="2">
        <v>325199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</row>
    <row r="13" spans="1:41" x14ac:dyDescent="0.25">
      <c r="A13" s="2">
        <v>78875</v>
      </c>
      <c r="B13" s="2" t="s">
        <v>139</v>
      </c>
      <c r="C13" s="2" t="s">
        <v>140</v>
      </c>
      <c r="D13" s="2">
        <v>2019</v>
      </c>
      <c r="E13" s="2" t="s">
        <v>187</v>
      </c>
      <c r="F13" s="2">
        <v>110000463365</v>
      </c>
      <c r="G13" s="2" t="s">
        <v>188</v>
      </c>
      <c r="H13" s="2" t="s">
        <v>189</v>
      </c>
      <c r="I13" s="2" t="s">
        <v>190</v>
      </c>
      <c r="J13" s="2" t="s">
        <v>191</v>
      </c>
      <c r="K13" s="2" t="s">
        <v>192</v>
      </c>
      <c r="L13" s="2" t="s">
        <v>107</v>
      </c>
      <c r="M13" s="2">
        <v>77571</v>
      </c>
      <c r="N13" s="2">
        <v>29.73028</v>
      </c>
      <c r="O13" s="2">
        <v>-95.08981</v>
      </c>
      <c r="P13" s="2">
        <v>1319218392672</v>
      </c>
      <c r="Q13" s="2">
        <v>3</v>
      </c>
      <c r="R13" s="2" t="s">
        <v>193</v>
      </c>
      <c r="S13" s="2" t="s">
        <v>194</v>
      </c>
      <c r="V13" s="2">
        <v>562211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</row>
    <row r="14" spans="1:41" x14ac:dyDescent="0.25">
      <c r="A14" s="2">
        <v>78875</v>
      </c>
      <c r="B14" s="2" t="s">
        <v>139</v>
      </c>
      <c r="C14" s="2" t="s">
        <v>140</v>
      </c>
      <c r="D14" s="2">
        <v>2020</v>
      </c>
      <c r="E14" s="2" t="s">
        <v>158</v>
      </c>
      <c r="F14" s="2">
        <v>110027242320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163</v>
      </c>
      <c r="L14" s="2" t="s">
        <v>164</v>
      </c>
      <c r="M14" s="2">
        <v>43920</v>
      </c>
      <c r="N14" s="2">
        <v>40.631622</v>
      </c>
      <c r="O14" s="2">
        <v>-80.546319999999994</v>
      </c>
      <c r="P14" s="2">
        <v>1320218993703</v>
      </c>
      <c r="Q14" s="2">
        <v>2</v>
      </c>
      <c r="R14" s="2" t="s">
        <v>165</v>
      </c>
      <c r="S14" s="2" t="s">
        <v>166</v>
      </c>
      <c r="V14" s="2">
        <v>562213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</row>
    <row r="15" spans="1:41" x14ac:dyDescent="0.25">
      <c r="A15" s="2">
        <v>78875</v>
      </c>
      <c r="B15" s="2" t="s">
        <v>139</v>
      </c>
      <c r="C15" s="2" t="s">
        <v>140</v>
      </c>
      <c r="D15" s="2">
        <v>2020</v>
      </c>
      <c r="E15" s="2" t="s">
        <v>93</v>
      </c>
      <c r="F15" s="2">
        <v>110001244724</v>
      </c>
      <c r="G15" s="2" t="s">
        <v>94</v>
      </c>
      <c r="H15" s="2" t="s">
        <v>95</v>
      </c>
      <c r="I15" s="2" t="s">
        <v>96</v>
      </c>
      <c r="J15" s="2" t="s">
        <v>97</v>
      </c>
      <c r="K15" s="2" t="s">
        <v>98</v>
      </c>
      <c r="L15" s="2" t="s">
        <v>99</v>
      </c>
      <c r="M15" s="2">
        <v>70764</v>
      </c>
      <c r="N15" s="2">
        <v>30.320903000000001</v>
      </c>
      <c r="O15" s="2">
        <v>-91.239014999999995</v>
      </c>
      <c r="P15" s="2">
        <v>1320219015688</v>
      </c>
      <c r="Q15" s="2">
        <v>6</v>
      </c>
      <c r="R15" s="2" t="s">
        <v>144</v>
      </c>
      <c r="S15" s="2" t="s">
        <v>145</v>
      </c>
      <c r="V15" s="2">
        <v>325199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</row>
    <row r="16" spans="1:41" x14ac:dyDescent="0.25">
      <c r="A16" s="2">
        <v>78875</v>
      </c>
      <c r="B16" s="2" t="s">
        <v>139</v>
      </c>
      <c r="C16" s="2" t="s">
        <v>140</v>
      </c>
      <c r="D16" s="2">
        <v>2020</v>
      </c>
      <c r="E16" s="2" t="s">
        <v>151</v>
      </c>
      <c r="F16" s="2">
        <v>110008459578</v>
      </c>
      <c r="G16" s="2" t="s">
        <v>152</v>
      </c>
      <c r="H16" s="2" t="s">
        <v>153</v>
      </c>
      <c r="I16" s="2" t="s">
        <v>154</v>
      </c>
      <c r="J16" s="2" t="s">
        <v>155</v>
      </c>
      <c r="K16" s="2" t="s">
        <v>156</v>
      </c>
      <c r="L16" s="2" t="s">
        <v>157</v>
      </c>
      <c r="M16" s="2">
        <v>41129</v>
      </c>
      <c r="N16" s="2">
        <v>38.337209999999999</v>
      </c>
      <c r="O16" s="2">
        <v>-82.589250000000007</v>
      </c>
      <c r="P16" s="2">
        <v>1320219043256</v>
      </c>
      <c r="Q16" s="2">
        <v>4</v>
      </c>
      <c r="R16" s="2" t="s">
        <v>142</v>
      </c>
      <c r="V16" s="2">
        <v>325998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</row>
    <row r="17" spans="1:41" x14ac:dyDescent="0.25">
      <c r="A17" s="2">
        <v>78875</v>
      </c>
      <c r="B17" s="2" t="s">
        <v>139</v>
      </c>
      <c r="C17" s="2" t="s">
        <v>140</v>
      </c>
      <c r="D17" s="2">
        <v>2020</v>
      </c>
      <c r="E17" s="2" t="s">
        <v>112</v>
      </c>
      <c r="F17" s="2">
        <v>110070828281</v>
      </c>
      <c r="G17" s="2" t="s">
        <v>113</v>
      </c>
      <c r="H17" s="2" t="s">
        <v>114</v>
      </c>
      <c r="I17" s="2" t="s">
        <v>115</v>
      </c>
      <c r="J17" s="2" t="s">
        <v>97</v>
      </c>
      <c r="K17" s="2" t="s">
        <v>98</v>
      </c>
      <c r="L17" s="2" t="s">
        <v>99</v>
      </c>
      <c r="M17" s="2">
        <v>70764</v>
      </c>
      <c r="N17" s="2">
        <v>30.313897000000001</v>
      </c>
      <c r="O17" s="2">
        <v>-91.240605000000002</v>
      </c>
      <c r="P17" s="2">
        <v>1320219127608</v>
      </c>
      <c r="Q17" s="2">
        <v>6</v>
      </c>
      <c r="R17" s="2" t="s">
        <v>144</v>
      </c>
      <c r="S17" s="2" t="s">
        <v>150</v>
      </c>
      <c r="V17" s="2">
        <v>325199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3</v>
      </c>
      <c r="AL17" s="2">
        <v>0</v>
      </c>
      <c r="AM17" s="2">
        <v>0</v>
      </c>
      <c r="AN17" s="2">
        <v>0</v>
      </c>
      <c r="AO17" s="2">
        <v>0</v>
      </c>
    </row>
    <row r="18" spans="1:41" x14ac:dyDescent="0.25">
      <c r="A18" s="2">
        <v>78875</v>
      </c>
      <c r="B18" s="2" t="s">
        <v>139</v>
      </c>
      <c r="C18" s="2" t="s">
        <v>140</v>
      </c>
      <c r="D18" s="2">
        <v>2020</v>
      </c>
      <c r="E18" s="2" t="s">
        <v>195</v>
      </c>
      <c r="F18" s="2">
        <v>110000597729</v>
      </c>
      <c r="G18" s="2" t="s">
        <v>196</v>
      </c>
      <c r="H18" s="2" t="s">
        <v>197</v>
      </c>
      <c r="I18" s="2" t="s">
        <v>198</v>
      </c>
      <c r="J18" s="2" t="s">
        <v>199</v>
      </c>
      <c r="K18" s="2" t="s">
        <v>200</v>
      </c>
      <c r="L18" s="2" t="s">
        <v>201</v>
      </c>
      <c r="M18" s="2">
        <v>71836</v>
      </c>
      <c r="N18" s="2">
        <v>33.693600000000004</v>
      </c>
      <c r="O18" s="2">
        <v>-94.416600000000003</v>
      </c>
      <c r="P18" s="2">
        <v>1320219148261</v>
      </c>
      <c r="Q18" s="2">
        <v>2</v>
      </c>
      <c r="R18" s="2" t="s">
        <v>165</v>
      </c>
      <c r="S18" s="2" t="s">
        <v>202</v>
      </c>
      <c r="V18" s="2">
        <v>327310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</row>
    <row r="19" spans="1:41" x14ac:dyDescent="0.25">
      <c r="A19" s="2">
        <v>78875</v>
      </c>
      <c r="B19" s="2" t="s">
        <v>139</v>
      </c>
      <c r="C19" s="2" t="s">
        <v>140</v>
      </c>
      <c r="D19" s="2">
        <v>2020</v>
      </c>
      <c r="E19" s="2" t="s">
        <v>167</v>
      </c>
      <c r="F19" s="2">
        <v>110000499611</v>
      </c>
      <c r="G19" s="2" t="s">
        <v>168</v>
      </c>
      <c r="H19" s="2" t="s">
        <v>169</v>
      </c>
      <c r="I19" s="2" t="s">
        <v>170</v>
      </c>
      <c r="J19" s="2" t="s">
        <v>171</v>
      </c>
      <c r="K19" s="2" t="s">
        <v>172</v>
      </c>
      <c r="L19" s="2" t="s">
        <v>173</v>
      </c>
      <c r="M19" s="2">
        <v>23837</v>
      </c>
      <c r="N19" s="2">
        <v>36.651200000000003</v>
      </c>
      <c r="O19" s="2">
        <v>-76.999044999999995</v>
      </c>
      <c r="P19" s="2">
        <v>1320219158488</v>
      </c>
      <c r="Q19" s="2">
        <v>5</v>
      </c>
      <c r="R19" s="2" t="s">
        <v>174</v>
      </c>
      <c r="V19" s="2">
        <v>325199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</row>
    <row r="20" spans="1:41" x14ac:dyDescent="0.25">
      <c r="A20" s="2">
        <v>78875</v>
      </c>
      <c r="B20" s="2" t="s">
        <v>139</v>
      </c>
      <c r="C20" s="2" t="s">
        <v>140</v>
      </c>
      <c r="D20" s="2">
        <v>2020</v>
      </c>
      <c r="E20" s="2" t="s">
        <v>101</v>
      </c>
      <c r="F20" s="2">
        <v>110008170237</v>
      </c>
      <c r="G20" s="2" t="s">
        <v>102</v>
      </c>
      <c r="H20" s="2" t="s">
        <v>103</v>
      </c>
      <c r="I20" s="2" t="s">
        <v>104</v>
      </c>
      <c r="J20" s="2" t="s">
        <v>105</v>
      </c>
      <c r="K20" s="2" t="s">
        <v>106</v>
      </c>
      <c r="L20" s="2" t="s">
        <v>107</v>
      </c>
      <c r="M20" s="2">
        <v>775413257</v>
      </c>
      <c r="N20" s="2">
        <v>28.979199999999999</v>
      </c>
      <c r="O20" s="2">
        <v>-95.354900000000001</v>
      </c>
      <c r="P20" s="2">
        <v>1320219311887</v>
      </c>
      <c r="Q20" s="2">
        <v>1</v>
      </c>
      <c r="R20" s="2" t="s">
        <v>148</v>
      </c>
      <c r="S20" s="2" t="s">
        <v>145</v>
      </c>
      <c r="V20" s="2">
        <v>486990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</row>
    <row r="21" spans="1:41" x14ac:dyDescent="0.25">
      <c r="A21" s="2">
        <v>78875</v>
      </c>
      <c r="B21" s="2" t="s">
        <v>139</v>
      </c>
      <c r="C21" s="2" t="s">
        <v>140</v>
      </c>
      <c r="D21" s="2">
        <v>2020</v>
      </c>
      <c r="E21" s="2" t="s">
        <v>187</v>
      </c>
      <c r="F21" s="2">
        <v>110000463365</v>
      </c>
      <c r="G21" s="2" t="s">
        <v>188</v>
      </c>
      <c r="H21" s="2" t="s">
        <v>189</v>
      </c>
      <c r="I21" s="2" t="s">
        <v>190</v>
      </c>
      <c r="J21" s="2" t="s">
        <v>191</v>
      </c>
      <c r="K21" s="2" t="s">
        <v>192</v>
      </c>
      <c r="L21" s="2" t="s">
        <v>107</v>
      </c>
      <c r="M21" s="2">
        <v>77571</v>
      </c>
      <c r="N21" s="2">
        <v>29.73028</v>
      </c>
      <c r="O21" s="2">
        <v>-95.08981</v>
      </c>
      <c r="P21" s="2">
        <v>1320219365259</v>
      </c>
      <c r="Q21" s="2">
        <v>4</v>
      </c>
      <c r="R21" s="2" t="s">
        <v>142</v>
      </c>
      <c r="S21" s="2" t="s">
        <v>194</v>
      </c>
      <c r="V21" s="2">
        <v>562211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</row>
    <row r="22" spans="1:41" x14ac:dyDescent="0.25">
      <c r="A22" s="2">
        <v>78875</v>
      </c>
      <c r="B22" s="2" t="s">
        <v>139</v>
      </c>
      <c r="C22" s="2" t="s">
        <v>140</v>
      </c>
      <c r="D22" s="2">
        <v>2020</v>
      </c>
      <c r="E22" s="2" t="s">
        <v>203</v>
      </c>
      <c r="F22" s="2">
        <v>110000324159</v>
      </c>
      <c r="G22" s="2" t="s">
        <v>204</v>
      </c>
      <c r="H22" s="2" t="s">
        <v>205</v>
      </c>
      <c r="I22" s="2" t="s">
        <v>206</v>
      </c>
      <c r="J22" s="2" t="s">
        <v>207</v>
      </c>
      <c r="K22" s="2" t="s">
        <v>208</v>
      </c>
      <c r="L22" s="2" t="s">
        <v>209</v>
      </c>
      <c r="M22" s="2">
        <v>12047</v>
      </c>
      <c r="N22" s="2">
        <v>42.755499999999998</v>
      </c>
      <c r="O22" s="2">
        <v>-73.705667000000005</v>
      </c>
      <c r="P22" s="2">
        <v>1320219389552</v>
      </c>
      <c r="Q22" s="2">
        <v>1</v>
      </c>
      <c r="R22" s="2" t="s">
        <v>148</v>
      </c>
      <c r="V22" s="2">
        <v>327992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</row>
    <row r="23" spans="1:41" x14ac:dyDescent="0.25">
      <c r="A23" s="2">
        <v>78875</v>
      </c>
      <c r="B23" s="2" t="s">
        <v>139</v>
      </c>
      <c r="C23" s="2" t="s">
        <v>140</v>
      </c>
      <c r="D23" s="2">
        <v>2020</v>
      </c>
      <c r="E23" s="2" t="s">
        <v>101</v>
      </c>
      <c r="F23" s="2">
        <v>110008170237</v>
      </c>
      <c r="G23" s="2" t="s">
        <v>102</v>
      </c>
      <c r="H23" s="2" t="s">
        <v>103</v>
      </c>
      <c r="I23" s="2" t="s">
        <v>104</v>
      </c>
      <c r="J23" s="2" t="s">
        <v>105</v>
      </c>
      <c r="K23" s="2" t="s">
        <v>106</v>
      </c>
      <c r="L23" s="2" t="s">
        <v>107</v>
      </c>
      <c r="M23" s="2">
        <v>775413257</v>
      </c>
      <c r="N23" s="2">
        <v>28.979199999999999</v>
      </c>
      <c r="O23" s="2">
        <v>-95.354900000000001</v>
      </c>
      <c r="P23" s="2">
        <v>1320220606483</v>
      </c>
      <c r="Q23" s="2">
        <v>7</v>
      </c>
      <c r="R23" s="2" t="s">
        <v>147</v>
      </c>
      <c r="S23" s="2" t="s">
        <v>145</v>
      </c>
      <c r="V23" s="2">
        <v>325199</v>
      </c>
      <c r="W23" s="2">
        <v>0</v>
      </c>
      <c r="X23" s="2">
        <v>0</v>
      </c>
      <c r="Y23" s="2">
        <v>0</v>
      </c>
      <c r="Z23" s="2">
        <v>1</v>
      </c>
      <c r="AA23" s="2">
        <v>0</v>
      </c>
      <c r="AB23" s="2">
        <v>0</v>
      </c>
      <c r="AC23" s="2">
        <v>0</v>
      </c>
      <c r="AD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</row>
    <row r="24" spans="1:41" x14ac:dyDescent="0.25">
      <c r="A24" s="2">
        <v>78875</v>
      </c>
      <c r="B24" s="2" t="s">
        <v>139</v>
      </c>
      <c r="C24" s="2" t="s">
        <v>140</v>
      </c>
      <c r="D24" s="2">
        <v>2020</v>
      </c>
      <c r="E24" s="2" t="s">
        <v>108</v>
      </c>
      <c r="F24" s="2">
        <v>110066943605</v>
      </c>
      <c r="G24" s="2" t="s">
        <v>109</v>
      </c>
      <c r="H24" s="2" t="s">
        <v>110</v>
      </c>
      <c r="I24" s="2" t="s">
        <v>104</v>
      </c>
      <c r="J24" s="2" t="s">
        <v>105</v>
      </c>
      <c r="K24" s="2" t="s">
        <v>106</v>
      </c>
      <c r="L24" s="2" t="s">
        <v>107</v>
      </c>
      <c r="M24" s="2">
        <v>77541</v>
      </c>
      <c r="N24" s="2">
        <v>28.969389</v>
      </c>
      <c r="O24" s="2">
        <v>-95.379527999999993</v>
      </c>
      <c r="P24" s="2">
        <v>1320220597645</v>
      </c>
      <c r="Q24" s="2">
        <v>7</v>
      </c>
      <c r="R24" s="2" t="s">
        <v>147</v>
      </c>
      <c r="S24" s="2" t="s">
        <v>150</v>
      </c>
      <c r="V24" s="2">
        <v>325180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</row>
    <row r="25" spans="1:41" x14ac:dyDescent="0.25">
      <c r="A25" s="2">
        <v>78875</v>
      </c>
      <c r="B25" s="2" t="s">
        <v>139</v>
      </c>
      <c r="C25" s="2" t="s">
        <v>140</v>
      </c>
      <c r="D25" s="2">
        <v>2020</v>
      </c>
      <c r="E25" s="2" t="s">
        <v>180</v>
      </c>
      <c r="F25" s="2">
        <v>110000449774</v>
      </c>
      <c r="G25" s="2" t="s">
        <v>181</v>
      </c>
      <c r="H25" s="2" t="s">
        <v>182</v>
      </c>
      <c r="I25" s="2" t="s">
        <v>183</v>
      </c>
      <c r="J25" s="2" t="s">
        <v>184</v>
      </c>
      <c r="K25" s="2" t="s">
        <v>185</v>
      </c>
      <c r="L25" s="2" t="s">
        <v>99</v>
      </c>
      <c r="M25" s="2">
        <v>70734</v>
      </c>
      <c r="N25" s="2">
        <v>30.185099999999998</v>
      </c>
      <c r="O25" s="2">
        <v>-90.980400000000003</v>
      </c>
      <c r="P25" s="2">
        <v>1320219266172</v>
      </c>
      <c r="Q25" s="2">
        <v>6</v>
      </c>
      <c r="R25" s="2" t="s">
        <v>144</v>
      </c>
      <c r="S25" s="2" t="s">
        <v>186</v>
      </c>
      <c r="V25" s="2">
        <v>325199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</row>
    <row r="26" spans="1:41" x14ac:dyDescent="0.25">
      <c r="A26" s="2">
        <v>78875</v>
      </c>
      <c r="B26" s="2" t="s">
        <v>139</v>
      </c>
      <c r="C26" s="2" t="s">
        <v>140</v>
      </c>
      <c r="D26" s="2">
        <v>2020</v>
      </c>
      <c r="E26" s="2" t="s">
        <v>86</v>
      </c>
      <c r="F26" s="2">
        <v>110000607772</v>
      </c>
      <c r="G26" s="2" t="s">
        <v>113</v>
      </c>
      <c r="H26" s="2" t="s">
        <v>87</v>
      </c>
      <c r="I26" s="2" t="s">
        <v>88</v>
      </c>
      <c r="J26" s="2" t="s">
        <v>89</v>
      </c>
      <c r="K26" s="2" t="s">
        <v>90</v>
      </c>
      <c r="L26" s="2" t="s">
        <v>91</v>
      </c>
      <c r="M26" s="2">
        <v>25515</v>
      </c>
      <c r="N26" s="2">
        <v>38.772219999999997</v>
      </c>
      <c r="O26" s="2">
        <v>-82.205560000000006</v>
      </c>
      <c r="P26" s="2">
        <v>1320219372644</v>
      </c>
      <c r="Q26" s="2">
        <v>4</v>
      </c>
      <c r="R26" s="2" t="s">
        <v>142</v>
      </c>
      <c r="V26" s="2">
        <v>325998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</row>
    <row r="27" spans="1:41" x14ac:dyDescent="0.25">
      <c r="A27" s="2">
        <v>78875</v>
      </c>
      <c r="B27" s="2" t="s">
        <v>139</v>
      </c>
      <c r="C27" s="2" t="s">
        <v>140</v>
      </c>
      <c r="D27" s="2">
        <v>2021</v>
      </c>
      <c r="E27" s="2" t="s">
        <v>112</v>
      </c>
      <c r="F27" s="2">
        <v>110070828281</v>
      </c>
      <c r="G27" s="2" t="s">
        <v>152</v>
      </c>
      <c r="H27" s="2" t="s">
        <v>114</v>
      </c>
      <c r="I27" s="2" t="s">
        <v>115</v>
      </c>
      <c r="J27" s="2" t="s">
        <v>97</v>
      </c>
      <c r="K27" s="2" t="s">
        <v>98</v>
      </c>
      <c r="L27" s="2" t="s">
        <v>99</v>
      </c>
      <c r="M27" s="2">
        <v>70764</v>
      </c>
      <c r="N27" s="2">
        <v>30.313897000000001</v>
      </c>
      <c r="O27" s="2">
        <v>-91.240605000000002</v>
      </c>
      <c r="P27" s="2">
        <v>1321220366621</v>
      </c>
      <c r="Q27" s="2">
        <v>6</v>
      </c>
      <c r="R27" s="2" t="s">
        <v>144</v>
      </c>
      <c r="S27" s="2" t="s">
        <v>150</v>
      </c>
      <c r="V27" s="2">
        <v>325199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</row>
    <row r="28" spans="1:41" x14ac:dyDescent="0.25">
      <c r="A28" s="2">
        <v>78875</v>
      </c>
      <c r="B28" s="2" t="s">
        <v>139</v>
      </c>
      <c r="C28" s="2" t="s">
        <v>140</v>
      </c>
      <c r="D28" s="2">
        <v>2021</v>
      </c>
      <c r="E28" s="2" t="s">
        <v>151</v>
      </c>
      <c r="F28" s="2">
        <v>110008459578</v>
      </c>
      <c r="G28" s="2" t="s">
        <v>188</v>
      </c>
      <c r="H28" s="2" t="s">
        <v>153</v>
      </c>
      <c r="I28" s="2" t="s">
        <v>154</v>
      </c>
      <c r="J28" s="2" t="s">
        <v>155</v>
      </c>
      <c r="K28" s="2" t="s">
        <v>156</v>
      </c>
      <c r="L28" s="2" t="s">
        <v>157</v>
      </c>
      <c r="M28" s="2">
        <v>41129</v>
      </c>
      <c r="N28" s="2">
        <v>38.337209999999999</v>
      </c>
      <c r="O28" s="2">
        <v>-82.589250000000007</v>
      </c>
      <c r="P28" s="2">
        <v>1321219795438</v>
      </c>
      <c r="Q28" s="2">
        <v>3</v>
      </c>
      <c r="R28" s="2" t="s">
        <v>193</v>
      </c>
      <c r="V28" s="2">
        <v>325998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</row>
    <row r="29" spans="1:41" x14ac:dyDescent="0.25">
      <c r="A29" s="2">
        <v>78875</v>
      </c>
      <c r="B29" s="2" t="s">
        <v>139</v>
      </c>
      <c r="C29" s="2" t="s">
        <v>140</v>
      </c>
      <c r="D29" s="2">
        <v>2021</v>
      </c>
      <c r="E29" s="2" t="s">
        <v>187</v>
      </c>
      <c r="F29" s="2">
        <v>110000463365</v>
      </c>
      <c r="G29" s="2" t="s">
        <v>102</v>
      </c>
      <c r="H29" s="2" t="s">
        <v>189</v>
      </c>
      <c r="I29" s="2" t="s">
        <v>190</v>
      </c>
      <c r="J29" s="2" t="s">
        <v>191</v>
      </c>
      <c r="K29" s="2" t="s">
        <v>192</v>
      </c>
      <c r="L29" s="2" t="s">
        <v>107</v>
      </c>
      <c r="M29" s="2">
        <v>77571</v>
      </c>
      <c r="N29" s="2">
        <v>29.73028</v>
      </c>
      <c r="O29" s="2">
        <v>-95.08981</v>
      </c>
      <c r="P29" s="2">
        <v>1321220581805</v>
      </c>
      <c r="Q29" s="2">
        <v>4</v>
      </c>
      <c r="R29" s="2" t="s">
        <v>142</v>
      </c>
      <c r="S29" s="2" t="s">
        <v>194</v>
      </c>
      <c r="V29" s="2">
        <v>562211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</row>
    <row r="30" spans="1:41" x14ac:dyDescent="0.25">
      <c r="A30" s="2">
        <v>78875</v>
      </c>
      <c r="B30" s="2" t="s">
        <v>139</v>
      </c>
      <c r="C30" s="2" t="s">
        <v>140</v>
      </c>
      <c r="D30" s="2">
        <v>2021</v>
      </c>
      <c r="E30" s="2" t="s">
        <v>101</v>
      </c>
      <c r="F30" s="2">
        <v>110008170237</v>
      </c>
      <c r="G30" s="2" t="s">
        <v>102</v>
      </c>
      <c r="H30" s="2" t="s">
        <v>103</v>
      </c>
      <c r="I30" s="2" t="s">
        <v>104</v>
      </c>
      <c r="J30" s="2" t="s">
        <v>105</v>
      </c>
      <c r="K30" s="2" t="s">
        <v>106</v>
      </c>
      <c r="L30" s="2" t="s">
        <v>107</v>
      </c>
      <c r="M30" s="2">
        <v>775413257</v>
      </c>
      <c r="N30" s="2">
        <v>28.979199999999999</v>
      </c>
      <c r="O30" s="2">
        <v>-95.354900000000001</v>
      </c>
      <c r="P30" s="2">
        <v>1321220216143</v>
      </c>
      <c r="Q30" s="2">
        <v>1</v>
      </c>
      <c r="R30" s="2" t="s">
        <v>148</v>
      </c>
      <c r="S30" s="2" t="s">
        <v>145</v>
      </c>
      <c r="V30" s="2">
        <v>325199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11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</row>
    <row r="31" spans="1:41" x14ac:dyDescent="0.25">
      <c r="A31" s="2">
        <v>78875</v>
      </c>
      <c r="B31" s="2" t="s">
        <v>139</v>
      </c>
      <c r="C31" s="2" t="s">
        <v>140</v>
      </c>
      <c r="D31" s="2">
        <v>2021</v>
      </c>
      <c r="E31" s="2" t="s">
        <v>101</v>
      </c>
      <c r="F31" s="2">
        <v>110008170237</v>
      </c>
      <c r="G31" s="2" t="s">
        <v>109</v>
      </c>
      <c r="H31" s="2" t="s">
        <v>103</v>
      </c>
      <c r="I31" s="2" t="s">
        <v>104</v>
      </c>
      <c r="J31" s="2" t="s">
        <v>105</v>
      </c>
      <c r="K31" s="2" t="s">
        <v>106</v>
      </c>
      <c r="L31" s="2" t="s">
        <v>107</v>
      </c>
      <c r="M31" s="2">
        <v>775413257</v>
      </c>
      <c r="N31" s="2">
        <v>28.979199999999999</v>
      </c>
      <c r="O31" s="2">
        <v>-95.354900000000001</v>
      </c>
      <c r="P31" s="2">
        <v>1321220569065</v>
      </c>
      <c r="Q31" s="2">
        <v>7</v>
      </c>
      <c r="R31" s="2" t="s">
        <v>147</v>
      </c>
      <c r="S31" s="2" t="s">
        <v>145</v>
      </c>
      <c r="V31" s="2">
        <v>325199</v>
      </c>
      <c r="W31" s="2">
        <v>0</v>
      </c>
      <c r="X31" s="2">
        <v>0</v>
      </c>
      <c r="Y31" s="2">
        <v>0</v>
      </c>
      <c r="Z31" s="2">
        <v>1</v>
      </c>
      <c r="AA31" s="2">
        <v>0</v>
      </c>
      <c r="AB31" s="2">
        <v>0</v>
      </c>
      <c r="AC31" s="2">
        <v>0</v>
      </c>
      <c r="AD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</row>
    <row r="32" spans="1:41" x14ac:dyDescent="0.25">
      <c r="A32" s="2">
        <v>78875</v>
      </c>
      <c r="B32" s="2" t="s">
        <v>139</v>
      </c>
      <c r="C32" s="2" t="s">
        <v>140</v>
      </c>
      <c r="D32" s="2">
        <v>2021</v>
      </c>
      <c r="E32" s="2" t="s">
        <v>108</v>
      </c>
      <c r="F32" s="2">
        <v>110066943605</v>
      </c>
      <c r="G32" s="2" t="s">
        <v>159</v>
      </c>
      <c r="H32" s="2" t="s">
        <v>110</v>
      </c>
      <c r="I32" s="2" t="s">
        <v>104</v>
      </c>
      <c r="J32" s="2" t="s">
        <v>105</v>
      </c>
      <c r="K32" s="2" t="s">
        <v>106</v>
      </c>
      <c r="L32" s="2" t="s">
        <v>107</v>
      </c>
      <c r="M32" s="2">
        <v>77541</v>
      </c>
      <c r="N32" s="2">
        <v>28.969389</v>
      </c>
      <c r="O32" s="2">
        <v>-95.379527999999993</v>
      </c>
      <c r="P32" s="2">
        <v>1321220196048</v>
      </c>
      <c r="Q32" s="2">
        <v>7</v>
      </c>
      <c r="R32" s="2" t="s">
        <v>147</v>
      </c>
      <c r="S32" s="2" t="s">
        <v>150</v>
      </c>
      <c r="V32" s="2">
        <v>325199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</row>
    <row r="33" spans="1:41" x14ac:dyDescent="0.25">
      <c r="A33" s="2">
        <v>78875</v>
      </c>
      <c r="B33" s="2" t="s">
        <v>139</v>
      </c>
      <c r="C33" s="2" t="s">
        <v>140</v>
      </c>
      <c r="D33" s="2">
        <v>2021</v>
      </c>
      <c r="E33" s="2" t="s">
        <v>158</v>
      </c>
      <c r="F33" s="2">
        <v>110027242320</v>
      </c>
      <c r="H33" s="2" t="s">
        <v>160</v>
      </c>
      <c r="I33" s="2" t="s">
        <v>161</v>
      </c>
      <c r="J33" s="2" t="s">
        <v>162</v>
      </c>
      <c r="K33" s="2" t="s">
        <v>163</v>
      </c>
      <c r="L33" s="2" t="s">
        <v>164</v>
      </c>
      <c r="M33" s="2">
        <v>43920</v>
      </c>
      <c r="N33" s="2">
        <v>40.631622</v>
      </c>
      <c r="O33" s="2">
        <v>-80.546319999999994</v>
      </c>
      <c r="P33" s="2">
        <v>1321220571386</v>
      </c>
      <c r="Q33" s="2">
        <v>2</v>
      </c>
      <c r="R33" s="2" t="s">
        <v>165</v>
      </c>
      <c r="S33" s="2" t="s">
        <v>166</v>
      </c>
      <c r="V33" s="2">
        <v>562213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</row>
    <row r="34" spans="1:41" x14ac:dyDescent="0.25">
      <c r="A34" s="2">
        <v>78875</v>
      </c>
      <c r="B34" s="2" t="s">
        <v>139</v>
      </c>
      <c r="C34" s="2" t="s">
        <v>140</v>
      </c>
      <c r="D34" s="2">
        <v>2021</v>
      </c>
      <c r="E34" s="2" t="s">
        <v>86</v>
      </c>
      <c r="F34" s="2">
        <v>110000607772</v>
      </c>
      <c r="G34" s="2" t="s">
        <v>181</v>
      </c>
      <c r="H34" s="2" t="s">
        <v>87</v>
      </c>
      <c r="I34" s="2" t="s">
        <v>88</v>
      </c>
      <c r="J34" s="2" t="s">
        <v>89</v>
      </c>
      <c r="K34" s="2" t="s">
        <v>90</v>
      </c>
      <c r="L34" s="2" t="s">
        <v>91</v>
      </c>
      <c r="M34" s="2">
        <v>25515</v>
      </c>
      <c r="N34" s="2">
        <v>38.772219999999997</v>
      </c>
      <c r="O34" s="2">
        <v>-82.205560000000006</v>
      </c>
      <c r="P34" s="2">
        <v>1321220533867</v>
      </c>
      <c r="Q34" s="2">
        <v>4</v>
      </c>
      <c r="R34" s="2" t="s">
        <v>142</v>
      </c>
      <c r="V34" s="2">
        <v>325998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</row>
    <row r="35" spans="1:41" x14ac:dyDescent="0.25">
      <c r="A35" s="2">
        <v>78875</v>
      </c>
      <c r="B35" s="2" t="s">
        <v>139</v>
      </c>
      <c r="C35" s="2" t="s">
        <v>140</v>
      </c>
      <c r="D35" s="2">
        <v>2021</v>
      </c>
      <c r="E35" s="2" t="s">
        <v>180</v>
      </c>
      <c r="F35" s="2">
        <v>110000449774</v>
      </c>
      <c r="G35" s="2" t="s">
        <v>168</v>
      </c>
      <c r="H35" s="2" t="s">
        <v>182</v>
      </c>
      <c r="I35" s="2" t="s">
        <v>183</v>
      </c>
      <c r="J35" s="2" t="s">
        <v>184</v>
      </c>
      <c r="K35" s="2" t="s">
        <v>185</v>
      </c>
      <c r="L35" s="2" t="s">
        <v>99</v>
      </c>
      <c r="M35" s="2">
        <v>70734</v>
      </c>
      <c r="N35" s="2">
        <v>30.185099999999998</v>
      </c>
      <c r="O35" s="2">
        <v>-90.980400000000003</v>
      </c>
      <c r="P35" s="2">
        <v>1321220303438</v>
      </c>
      <c r="Q35" s="2">
        <v>6</v>
      </c>
      <c r="R35" s="2" t="s">
        <v>144</v>
      </c>
      <c r="S35" s="2" t="s">
        <v>186</v>
      </c>
      <c r="V35" s="2">
        <v>325199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</row>
    <row r="36" spans="1:41" x14ac:dyDescent="0.25">
      <c r="A36" s="2">
        <v>78875</v>
      </c>
      <c r="B36" s="2" t="s">
        <v>139</v>
      </c>
      <c r="C36" s="2" t="s">
        <v>140</v>
      </c>
      <c r="D36" s="2">
        <v>2021</v>
      </c>
      <c r="E36" s="2" t="s">
        <v>167</v>
      </c>
      <c r="F36" s="2">
        <v>110000499611</v>
      </c>
      <c r="G36" s="2" t="s">
        <v>94</v>
      </c>
      <c r="H36" s="2" t="s">
        <v>169</v>
      </c>
      <c r="I36" s="2" t="s">
        <v>170</v>
      </c>
      <c r="J36" s="2" t="s">
        <v>171</v>
      </c>
      <c r="K36" s="2" t="s">
        <v>172</v>
      </c>
      <c r="L36" s="2" t="s">
        <v>173</v>
      </c>
      <c r="M36" s="2">
        <v>23837</v>
      </c>
      <c r="N36" s="2">
        <v>36.651200000000003</v>
      </c>
      <c r="O36" s="2">
        <v>-76.999044999999995</v>
      </c>
      <c r="P36" s="2">
        <v>1321220270060</v>
      </c>
      <c r="Q36" s="2">
        <v>5</v>
      </c>
      <c r="R36" s="2" t="s">
        <v>174</v>
      </c>
      <c r="V36" s="2">
        <v>325199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</row>
    <row r="37" spans="1:41" x14ac:dyDescent="0.25">
      <c r="A37" s="2">
        <v>78875</v>
      </c>
      <c r="B37" s="2" t="s">
        <v>139</v>
      </c>
      <c r="C37" s="2" t="s">
        <v>140</v>
      </c>
      <c r="D37" s="2">
        <v>2021</v>
      </c>
      <c r="E37" s="2" t="s">
        <v>93</v>
      </c>
      <c r="F37" s="2">
        <v>110001244724</v>
      </c>
      <c r="H37" s="2" t="s">
        <v>95</v>
      </c>
      <c r="I37" s="2" t="s">
        <v>96</v>
      </c>
      <c r="J37" s="2" t="s">
        <v>97</v>
      </c>
      <c r="K37" s="2" t="s">
        <v>98</v>
      </c>
      <c r="L37" s="2" t="s">
        <v>99</v>
      </c>
      <c r="M37" s="2">
        <v>70764</v>
      </c>
      <c r="N37" s="2">
        <v>30.320903000000001</v>
      </c>
      <c r="O37" s="2">
        <v>-91.239014999999995</v>
      </c>
      <c r="P37" s="2">
        <v>1321220221776</v>
      </c>
      <c r="Q37" s="2">
        <v>6</v>
      </c>
      <c r="R37" s="2" t="s">
        <v>144</v>
      </c>
      <c r="S37" s="2" t="s">
        <v>145</v>
      </c>
      <c r="V37" s="2">
        <v>325199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0.01</v>
      </c>
      <c r="AL37" s="2">
        <v>0</v>
      </c>
      <c r="AM37" s="2">
        <v>0</v>
      </c>
      <c r="AN37" s="2">
        <v>0</v>
      </c>
      <c r="AO37" s="2">
        <v>0</v>
      </c>
    </row>
    <row r="38" spans="1:41" x14ac:dyDescent="0.25">
      <c r="A38" s="2">
        <v>78875</v>
      </c>
      <c r="B38" s="2" t="s">
        <v>139</v>
      </c>
      <c r="C38" s="2" t="s">
        <v>140</v>
      </c>
      <c r="D38" s="2">
        <v>2022</v>
      </c>
      <c r="E38" s="2" t="s">
        <v>108</v>
      </c>
      <c r="F38" s="2">
        <v>110066943605</v>
      </c>
      <c r="G38" s="2" t="s">
        <v>109</v>
      </c>
      <c r="H38" s="2" t="s">
        <v>110</v>
      </c>
      <c r="I38" s="2" t="s">
        <v>104</v>
      </c>
      <c r="J38" s="2" t="s">
        <v>105</v>
      </c>
      <c r="K38" s="2" t="s">
        <v>106</v>
      </c>
      <c r="L38" s="2" t="s">
        <v>107</v>
      </c>
      <c r="M38" s="2">
        <v>77541</v>
      </c>
      <c r="N38" s="2">
        <v>28.969389</v>
      </c>
      <c r="O38" s="2">
        <v>-95.379527999999993</v>
      </c>
      <c r="P38" s="2">
        <v>1322221487681</v>
      </c>
      <c r="Q38" s="69" t="s">
        <v>149</v>
      </c>
      <c r="R38" s="2" t="s">
        <v>147</v>
      </c>
      <c r="S38" s="2" t="s">
        <v>150</v>
      </c>
      <c r="V38" s="2">
        <v>325199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13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</row>
    <row r="39" spans="1:41" x14ac:dyDescent="0.25">
      <c r="A39" s="2">
        <v>78875</v>
      </c>
      <c r="B39" s="2" t="s">
        <v>139</v>
      </c>
      <c r="C39" s="2" t="s">
        <v>140</v>
      </c>
      <c r="D39" s="2">
        <v>2022</v>
      </c>
      <c r="E39" s="2" t="s">
        <v>210</v>
      </c>
      <c r="F39" s="2">
        <v>110000521221</v>
      </c>
      <c r="G39" s="2" t="s">
        <v>211</v>
      </c>
      <c r="H39" s="2" t="s">
        <v>212</v>
      </c>
      <c r="I39" s="2" t="s">
        <v>213</v>
      </c>
      <c r="J39" s="2" t="s">
        <v>214</v>
      </c>
      <c r="K39" s="2" t="s">
        <v>215</v>
      </c>
      <c r="L39" s="2" t="s">
        <v>201</v>
      </c>
      <c r="M39" s="2">
        <v>71730</v>
      </c>
      <c r="N39" s="2">
        <v>33.2044</v>
      </c>
      <c r="O39" s="2">
        <v>-92.630799999999994</v>
      </c>
      <c r="P39" s="2">
        <v>1322220924118</v>
      </c>
      <c r="Q39" s="69" t="s">
        <v>141</v>
      </c>
      <c r="R39" s="2" t="s">
        <v>142</v>
      </c>
      <c r="S39" s="2" t="s">
        <v>194</v>
      </c>
      <c r="V39" s="2">
        <v>562211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</row>
    <row r="40" spans="1:41" x14ac:dyDescent="0.25">
      <c r="A40" s="2">
        <v>78875</v>
      </c>
      <c r="B40" s="2" t="s">
        <v>139</v>
      </c>
      <c r="C40" s="2" t="s">
        <v>140</v>
      </c>
      <c r="D40" s="2">
        <v>2022</v>
      </c>
      <c r="E40" s="2" t="s">
        <v>167</v>
      </c>
      <c r="F40" s="2">
        <v>110000499611</v>
      </c>
      <c r="G40" s="2" t="s">
        <v>168</v>
      </c>
      <c r="H40" s="2" t="s">
        <v>169</v>
      </c>
      <c r="I40" s="2" t="s">
        <v>170</v>
      </c>
      <c r="J40" s="2" t="s">
        <v>171</v>
      </c>
      <c r="K40" s="2" t="s">
        <v>172</v>
      </c>
      <c r="L40" s="2" t="s">
        <v>173</v>
      </c>
      <c r="M40" s="2">
        <v>23837</v>
      </c>
      <c r="N40" s="2">
        <v>36.651200000000003</v>
      </c>
      <c r="O40" s="2">
        <v>-76.999044999999995</v>
      </c>
      <c r="P40" s="2">
        <v>1322221088166</v>
      </c>
      <c r="Q40" s="69" t="s">
        <v>216</v>
      </c>
      <c r="R40" s="2" t="s">
        <v>174</v>
      </c>
      <c r="S40" s="2" t="s">
        <v>217</v>
      </c>
      <c r="V40" s="2">
        <v>325199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</row>
    <row r="41" spans="1:41" x14ac:dyDescent="0.25">
      <c r="A41" s="2">
        <v>78875</v>
      </c>
      <c r="B41" s="2" t="s">
        <v>139</v>
      </c>
      <c r="C41" s="2" t="s">
        <v>140</v>
      </c>
      <c r="D41" s="2">
        <v>2022</v>
      </c>
      <c r="E41" s="2" t="s">
        <v>187</v>
      </c>
      <c r="F41" s="2">
        <v>110000463365</v>
      </c>
      <c r="G41" s="2" t="s">
        <v>188</v>
      </c>
      <c r="H41" s="2" t="s">
        <v>189</v>
      </c>
      <c r="I41" s="2" t="s">
        <v>190</v>
      </c>
      <c r="J41" s="2" t="s">
        <v>191</v>
      </c>
      <c r="K41" s="2" t="s">
        <v>192</v>
      </c>
      <c r="L41" s="2" t="s">
        <v>107</v>
      </c>
      <c r="M41" s="2">
        <v>77571</v>
      </c>
      <c r="N41" s="2">
        <v>29.73028</v>
      </c>
      <c r="O41" s="2">
        <v>-95.08981</v>
      </c>
      <c r="P41" s="2">
        <v>1322220933636</v>
      </c>
      <c r="Q41" s="69" t="s">
        <v>141</v>
      </c>
      <c r="R41" s="2" t="s">
        <v>142</v>
      </c>
      <c r="S41" s="2" t="s">
        <v>194</v>
      </c>
      <c r="V41" s="2">
        <v>562211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</row>
    <row r="42" spans="1:41" x14ac:dyDescent="0.25">
      <c r="A42" s="2">
        <v>78875</v>
      </c>
      <c r="B42" s="2" t="s">
        <v>139</v>
      </c>
      <c r="C42" s="2" t="s">
        <v>140</v>
      </c>
      <c r="D42" s="2">
        <v>2022</v>
      </c>
      <c r="E42" s="2" t="s">
        <v>218</v>
      </c>
      <c r="F42" s="2">
        <v>110000613747</v>
      </c>
      <c r="G42" s="2" t="s">
        <v>219</v>
      </c>
      <c r="H42" s="2" t="s">
        <v>220</v>
      </c>
      <c r="I42" s="2" t="s">
        <v>221</v>
      </c>
      <c r="J42" s="2" t="s">
        <v>97</v>
      </c>
      <c r="K42" s="2" t="s">
        <v>98</v>
      </c>
      <c r="L42" s="2" t="s">
        <v>99</v>
      </c>
      <c r="M42" s="2">
        <v>70764</v>
      </c>
      <c r="N42" s="2">
        <v>30.262255</v>
      </c>
      <c r="O42" s="2">
        <v>-91.185837000000006</v>
      </c>
      <c r="P42" s="2">
        <v>1322221121092</v>
      </c>
      <c r="Q42" s="69" t="s">
        <v>222</v>
      </c>
      <c r="R42" s="2" t="s">
        <v>193</v>
      </c>
      <c r="S42" s="2" t="s">
        <v>223</v>
      </c>
      <c r="V42" s="2">
        <v>325211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</row>
    <row r="43" spans="1:41" x14ac:dyDescent="0.25">
      <c r="A43" s="2">
        <v>78875</v>
      </c>
      <c r="B43" s="2" t="s">
        <v>139</v>
      </c>
      <c r="C43" s="2" t="s">
        <v>140</v>
      </c>
      <c r="D43" s="2">
        <v>2022</v>
      </c>
      <c r="E43" s="2" t="s">
        <v>112</v>
      </c>
      <c r="F43" s="2">
        <v>110070828281</v>
      </c>
      <c r="G43" s="2" t="s">
        <v>113</v>
      </c>
      <c r="H43" s="2" t="s">
        <v>114</v>
      </c>
      <c r="I43" s="2" t="s">
        <v>115</v>
      </c>
      <c r="J43" s="2" t="s">
        <v>97</v>
      </c>
      <c r="K43" s="2" t="s">
        <v>98</v>
      </c>
      <c r="L43" s="2" t="s">
        <v>99</v>
      </c>
      <c r="M43" s="2">
        <v>70764</v>
      </c>
      <c r="N43" s="2">
        <v>30.313897000000001</v>
      </c>
      <c r="O43" s="2">
        <v>-91.240605000000002</v>
      </c>
      <c r="P43" s="2">
        <v>1322221399785</v>
      </c>
      <c r="Q43" s="69" t="s">
        <v>146</v>
      </c>
      <c r="R43" s="2" t="s">
        <v>144</v>
      </c>
      <c r="S43" s="2" t="s">
        <v>150</v>
      </c>
      <c r="V43" s="2">
        <v>325199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1</v>
      </c>
      <c r="AL43" s="2">
        <v>0</v>
      </c>
      <c r="AM43" s="2">
        <v>0</v>
      </c>
      <c r="AN43" s="2">
        <v>0</v>
      </c>
      <c r="AO43" s="2">
        <v>0</v>
      </c>
    </row>
    <row r="44" spans="1:41" x14ac:dyDescent="0.25">
      <c r="A44" s="2">
        <v>78875</v>
      </c>
      <c r="B44" s="2" t="s">
        <v>139</v>
      </c>
      <c r="C44" s="2" t="s">
        <v>140</v>
      </c>
      <c r="D44" s="2">
        <v>2022</v>
      </c>
      <c r="E44" s="2" t="s">
        <v>180</v>
      </c>
      <c r="F44" s="2">
        <v>110000449774</v>
      </c>
      <c r="G44" s="2" t="s">
        <v>181</v>
      </c>
      <c r="H44" s="2" t="s">
        <v>182</v>
      </c>
      <c r="I44" s="2" t="s">
        <v>183</v>
      </c>
      <c r="J44" s="2" t="s">
        <v>184</v>
      </c>
      <c r="K44" s="2" t="s">
        <v>185</v>
      </c>
      <c r="L44" s="2" t="s">
        <v>99</v>
      </c>
      <c r="M44" s="2">
        <v>70734</v>
      </c>
      <c r="N44" s="2">
        <v>30.181861999999999</v>
      </c>
      <c r="O44" s="2">
        <v>-90.986958999999999</v>
      </c>
      <c r="P44" s="2">
        <v>1322221279894</v>
      </c>
      <c r="Q44" s="69" t="s">
        <v>146</v>
      </c>
      <c r="R44" s="2" t="s">
        <v>144</v>
      </c>
      <c r="S44" s="2" t="s">
        <v>224</v>
      </c>
      <c r="V44" s="2">
        <v>325199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</row>
    <row r="45" spans="1:41" x14ac:dyDescent="0.25">
      <c r="A45" s="2">
        <v>78875</v>
      </c>
      <c r="B45" s="2" t="s">
        <v>139</v>
      </c>
      <c r="C45" s="2" t="s">
        <v>140</v>
      </c>
      <c r="D45" s="2">
        <v>2022</v>
      </c>
      <c r="E45" s="2" t="s">
        <v>101</v>
      </c>
      <c r="F45" s="2">
        <v>110008170237</v>
      </c>
      <c r="G45" s="2" t="s">
        <v>102</v>
      </c>
      <c r="H45" s="2" t="s">
        <v>103</v>
      </c>
      <c r="I45" s="2" t="s">
        <v>104</v>
      </c>
      <c r="J45" s="2" t="s">
        <v>105</v>
      </c>
      <c r="K45" s="2" t="s">
        <v>106</v>
      </c>
      <c r="L45" s="2" t="s">
        <v>107</v>
      </c>
      <c r="M45" s="2">
        <v>775413257</v>
      </c>
      <c r="N45" s="2">
        <v>28.980146999999999</v>
      </c>
      <c r="O45" s="2">
        <v>-95.342271999999994</v>
      </c>
      <c r="P45" s="2">
        <v>1322221240346</v>
      </c>
      <c r="Q45" s="69" t="s">
        <v>149</v>
      </c>
      <c r="R45" s="2" t="s">
        <v>147</v>
      </c>
      <c r="S45" s="2" t="s">
        <v>145</v>
      </c>
      <c r="V45" s="2">
        <v>325199</v>
      </c>
      <c r="W45" s="2">
        <v>0</v>
      </c>
      <c r="X45" s="2">
        <v>0</v>
      </c>
      <c r="Y45" s="2">
        <v>0</v>
      </c>
      <c r="Z45" s="2">
        <v>2</v>
      </c>
      <c r="AA45" s="2">
        <v>0</v>
      </c>
      <c r="AB45" s="2">
        <v>0</v>
      </c>
      <c r="AC45" s="2">
        <v>0</v>
      </c>
      <c r="AD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</row>
    <row r="46" spans="1:41" x14ac:dyDescent="0.25">
      <c r="A46" s="2">
        <v>78875</v>
      </c>
      <c r="B46" s="2" t="s">
        <v>139</v>
      </c>
      <c r="C46" s="2" t="s">
        <v>140</v>
      </c>
      <c r="D46" s="2">
        <v>2022</v>
      </c>
      <c r="E46" s="2" t="s">
        <v>101</v>
      </c>
      <c r="F46" s="2">
        <v>110008170237</v>
      </c>
      <c r="G46" s="2" t="s">
        <v>102</v>
      </c>
      <c r="H46" s="2" t="s">
        <v>103</v>
      </c>
      <c r="I46" s="2" t="s">
        <v>104</v>
      </c>
      <c r="J46" s="2" t="s">
        <v>105</v>
      </c>
      <c r="K46" s="2" t="s">
        <v>106</v>
      </c>
      <c r="L46" s="2" t="s">
        <v>107</v>
      </c>
      <c r="M46" s="2">
        <v>775413257</v>
      </c>
      <c r="N46" s="2">
        <v>28.980146999999999</v>
      </c>
      <c r="O46" s="2">
        <v>-95.342271999999994</v>
      </c>
      <c r="P46" s="2">
        <v>1322221237668</v>
      </c>
      <c r="Q46" s="69" t="s">
        <v>225</v>
      </c>
      <c r="R46" s="2" t="s">
        <v>148</v>
      </c>
      <c r="S46" s="2" t="s">
        <v>145</v>
      </c>
      <c r="V46" s="2">
        <v>325199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</row>
    <row r="47" spans="1:41" x14ac:dyDescent="0.25">
      <c r="A47" s="2">
        <v>78875</v>
      </c>
      <c r="B47" s="2" t="s">
        <v>139</v>
      </c>
      <c r="C47" s="2" t="s">
        <v>140</v>
      </c>
      <c r="D47" s="2">
        <v>2022</v>
      </c>
      <c r="E47" s="2" t="s">
        <v>151</v>
      </c>
      <c r="F47" s="2">
        <v>110008459578</v>
      </c>
      <c r="G47" s="2" t="s">
        <v>152</v>
      </c>
      <c r="H47" s="2" t="s">
        <v>153</v>
      </c>
      <c r="I47" s="2" t="s">
        <v>154</v>
      </c>
      <c r="J47" s="2" t="s">
        <v>155</v>
      </c>
      <c r="K47" s="2" t="s">
        <v>156</v>
      </c>
      <c r="L47" s="2" t="s">
        <v>157</v>
      </c>
      <c r="M47" s="2">
        <v>41129</v>
      </c>
      <c r="N47" s="2">
        <v>38.337209999999999</v>
      </c>
      <c r="O47" s="2">
        <v>-82.589250000000007</v>
      </c>
      <c r="P47" s="2">
        <v>1322221333572</v>
      </c>
      <c r="Q47" s="69" t="s">
        <v>141</v>
      </c>
      <c r="R47" s="2" t="s">
        <v>142</v>
      </c>
      <c r="S47" s="2" t="s">
        <v>226</v>
      </c>
      <c r="V47" s="2">
        <v>325998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</row>
    <row r="48" spans="1:41" x14ac:dyDescent="0.25">
      <c r="A48" s="2">
        <v>78875</v>
      </c>
      <c r="B48" s="2" t="s">
        <v>139</v>
      </c>
      <c r="C48" s="2" t="s">
        <v>140</v>
      </c>
      <c r="D48" s="2">
        <v>2022</v>
      </c>
      <c r="E48" s="2" t="s">
        <v>93</v>
      </c>
      <c r="F48" s="2">
        <v>110001244724</v>
      </c>
      <c r="G48" s="2" t="s">
        <v>94</v>
      </c>
      <c r="H48" s="2" t="s">
        <v>95</v>
      </c>
      <c r="I48" s="2" t="s">
        <v>96</v>
      </c>
      <c r="J48" s="2" t="s">
        <v>97</v>
      </c>
      <c r="K48" s="2" t="s">
        <v>98</v>
      </c>
      <c r="L48" s="2" t="s">
        <v>99</v>
      </c>
      <c r="M48" s="2">
        <v>70764</v>
      </c>
      <c r="N48" s="2">
        <v>30.320903000000001</v>
      </c>
      <c r="O48" s="2">
        <v>-91.239014999999995</v>
      </c>
      <c r="P48" s="2">
        <v>1322220774246</v>
      </c>
      <c r="Q48" s="69" t="s">
        <v>146</v>
      </c>
      <c r="R48" s="2" t="s">
        <v>144</v>
      </c>
      <c r="S48" s="2" t="s">
        <v>145</v>
      </c>
      <c r="V48" s="2">
        <v>325199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0.1</v>
      </c>
      <c r="AL48" s="2">
        <v>0</v>
      </c>
      <c r="AM48" s="2">
        <v>0</v>
      </c>
      <c r="AN48" s="2">
        <v>0</v>
      </c>
      <c r="AO48" s="2">
        <v>0</v>
      </c>
    </row>
    <row r="49" spans="1:41" x14ac:dyDescent="0.25">
      <c r="A49" s="2">
        <v>78875</v>
      </c>
      <c r="B49" s="2" t="s">
        <v>139</v>
      </c>
      <c r="C49" s="2" t="s">
        <v>140</v>
      </c>
      <c r="D49" s="2">
        <v>2022</v>
      </c>
      <c r="E49" s="2" t="s">
        <v>86</v>
      </c>
      <c r="F49" s="2">
        <v>110000607772</v>
      </c>
      <c r="H49" s="2" t="s">
        <v>87</v>
      </c>
      <c r="I49" s="2" t="s">
        <v>88</v>
      </c>
      <c r="J49" s="2" t="s">
        <v>89</v>
      </c>
      <c r="K49" s="2" t="s">
        <v>90</v>
      </c>
      <c r="L49" s="2" t="s">
        <v>91</v>
      </c>
      <c r="M49" s="2">
        <v>25515</v>
      </c>
      <c r="N49" s="2">
        <v>38.772219999999997</v>
      </c>
      <c r="O49" s="2">
        <v>-82.205560000000006</v>
      </c>
      <c r="P49" s="2">
        <v>1322221417734</v>
      </c>
      <c r="Q49" s="69" t="s">
        <v>141</v>
      </c>
      <c r="R49" s="2" t="s">
        <v>142</v>
      </c>
      <c r="S49" s="2" t="s">
        <v>143</v>
      </c>
      <c r="V49" s="2">
        <v>325998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83.95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</row>
    <row r="50" spans="1:41" x14ac:dyDescent="0.25">
      <c r="A50" s="2">
        <v>78875</v>
      </c>
      <c r="B50" s="2" t="s">
        <v>139</v>
      </c>
      <c r="C50" s="2" t="s">
        <v>140</v>
      </c>
      <c r="D50" s="2">
        <v>2022</v>
      </c>
      <c r="E50" s="2" t="s">
        <v>158</v>
      </c>
      <c r="F50" s="2">
        <v>110027242320</v>
      </c>
      <c r="G50" s="2" t="s">
        <v>227</v>
      </c>
      <c r="H50" s="2" t="s">
        <v>160</v>
      </c>
      <c r="I50" s="2" t="s">
        <v>161</v>
      </c>
      <c r="J50" s="2" t="s">
        <v>162</v>
      </c>
      <c r="K50" s="2" t="s">
        <v>163</v>
      </c>
      <c r="L50" s="2" t="s">
        <v>164</v>
      </c>
      <c r="M50" s="2">
        <v>43920</v>
      </c>
      <c r="N50" s="2">
        <v>40.631622</v>
      </c>
      <c r="O50" s="2">
        <v>-80.546319999999994</v>
      </c>
      <c r="P50" s="2">
        <v>1322221438245</v>
      </c>
      <c r="Q50" s="69" t="s">
        <v>228</v>
      </c>
      <c r="R50" s="2" t="s">
        <v>165</v>
      </c>
      <c r="S50" s="2" t="s">
        <v>166</v>
      </c>
      <c r="V50" s="2">
        <v>562213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</row>
    <row r="51" spans="1:41" x14ac:dyDescent="0.25">
      <c r="A51" s="2">
        <v>78875</v>
      </c>
      <c r="B51" s="2" t="s">
        <v>139</v>
      </c>
      <c r="C51" s="2" t="s">
        <v>140</v>
      </c>
      <c r="D51" s="2">
        <v>2023</v>
      </c>
      <c r="E51" s="2" t="s">
        <v>112</v>
      </c>
      <c r="F51" s="2">
        <v>110070828281</v>
      </c>
      <c r="G51" s="2" t="s">
        <v>113</v>
      </c>
      <c r="H51" s="2" t="s">
        <v>114</v>
      </c>
      <c r="I51" s="2" t="s">
        <v>115</v>
      </c>
      <c r="J51" s="2" t="s">
        <v>97</v>
      </c>
      <c r="K51" s="2" t="s">
        <v>98</v>
      </c>
      <c r="L51" s="2" t="s">
        <v>99</v>
      </c>
      <c r="M51" s="2">
        <v>70764</v>
      </c>
      <c r="N51" s="2">
        <v>30.313897000000001</v>
      </c>
      <c r="O51" s="2">
        <v>-91.240605000000002</v>
      </c>
      <c r="P51" s="2">
        <v>1323222226983</v>
      </c>
      <c r="Q51" s="69" t="s">
        <v>146</v>
      </c>
      <c r="R51" s="2" t="s">
        <v>144</v>
      </c>
      <c r="S51" s="2" t="s">
        <v>150</v>
      </c>
      <c r="V51" s="2">
        <v>325199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</row>
    <row r="52" spans="1:41" x14ac:dyDescent="0.25">
      <c r="A52" s="2">
        <v>78875</v>
      </c>
      <c r="B52" s="2" t="s">
        <v>139</v>
      </c>
      <c r="C52" s="2" t="s">
        <v>140</v>
      </c>
      <c r="D52" s="2">
        <v>2023</v>
      </c>
      <c r="E52" s="2" t="s">
        <v>86</v>
      </c>
      <c r="F52" s="2">
        <v>110000607772</v>
      </c>
      <c r="H52" s="2" t="s">
        <v>87</v>
      </c>
      <c r="I52" s="2" t="s">
        <v>88</v>
      </c>
      <c r="J52" s="2" t="s">
        <v>89</v>
      </c>
      <c r="K52" s="2" t="s">
        <v>90</v>
      </c>
      <c r="L52" s="2" t="s">
        <v>91</v>
      </c>
      <c r="M52" s="2">
        <v>25515</v>
      </c>
      <c r="N52" s="2">
        <v>38.772219999999997</v>
      </c>
      <c r="O52" s="2">
        <v>-82.205560000000006</v>
      </c>
      <c r="P52" s="2">
        <v>1323221972262</v>
      </c>
      <c r="Q52" s="69" t="s">
        <v>141</v>
      </c>
      <c r="R52" s="2" t="s">
        <v>142</v>
      </c>
      <c r="S52" s="2" t="s">
        <v>143</v>
      </c>
      <c r="V52" s="2">
        <v>325998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</row>
    <row r="53" spans="1:41" x14ac:dyDescent="0.25">
      <c r="A53" s="2">
        <v>78875</v>
      </c>
      <c r="B53" s="2" t="s">
        <v>139</v>
      </c>
      <c r="C53" s="2" t="s">
        <v>140</v>
      </c>
      <c r="D53" s="2">
        <v>2023</v>
      </c>
      <c r="E53" s="2" t="s">
        <v>151</v>
      </c>
      <c r="F53" s="2">
        <v>110008459578</v>
      </c>
      <c r="G53" s="2" t="s">
        <v>152</v>
      </c>
      <c r="H53" s="2" t="s">
        <v>153</v>
      </c>
      <c r="I53" s="2" t="s">
        <v>154</v>
      </c>
      <c r="J53" s="2" t="s">
        <v>155</v>
      </c>
      <c r="K53" s="2" t="s">
        <v>156</v>
      </c>
      <c r="L53" s="2" t="s">
        <v>157</v>
      </c>
      <c r="M53" s="2">
        <v>41129</v>
      </c>
      <c r="N53" s="2">
        <v>38.337209999999999</v>
      </c>
      <c r="O53" s="2">
        <v>-82.589250000000007</v>
      </c>
      <c r="P53" s="2">
        <v>1323222129999</v>
      </c>
      <c r="Q53" s="69" t="s">
        <v>222</v>
      </c>
      <c r="R53" s="2" t="s">
        <v>193</v>
      </c>
      <c r="S53" s="2" t="s">
        <v>226</v>
      </c>
      <c r="V53" s="2">
        <v>325998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</row>
    <row r="54" spans="1:41" x14ac:dyDescent="0.25">
      <c r="A54" s="2">
        <v>78875</v>
      </c>
      <c r="B54" s="2" t="s">
        <v>139</v>
      </c>
      <c r="C54" s="2" t="s">
        <v>140</v>
      </c>
      <c r="D54" s="2">
        <v>2023</v>
      </c>
      <c r="E54" s="2" t="s">
        <v>93</v>
      </c>
      <c r="F54" s="2">
        <v>110001244724</v>
      </c>
      <c r="G54" s="2" t="s">
        <v>94</v>
      </c>
      <c r="H54" s="2" t="s">
        <v>95</v>
      </c>
      <c r="I54" s="2" t="s">
        <v>96</v>
      </c>
      <c r="J54" s="2" t="s">
        <v>97</v>
      </c>
      <c r="K54" s="2" t="s">
        <v>98</v>
      </c>
      <c r="L54" s="2" t="s">
        <v>99</v>
      </c>
      <c r="M54" s="2">
        <v>70764</v>
      </c>
      <c r="N54" s="2">
        <v>30.320903000000001</v>
      </c>
      <c r="O54" s="2">
        <v>-91.239014999999995</v>
      </c>
      <c r="P54" s="2">
        <v>1323221935048</v>
      </c>
      <c r="Q54" s="69" t="s">
        <v>146</v>
      </c>
      <c r="R54" s="2" t="s">
        <v>144</v>
      </c>
      <c r="S54" s="2" t="s">
        <v>145</v>
      </c>
      <c r="V54" s="2">
        <v>325199</v>
      </c>
      <c r="W54" s="2">
        <v>0</v>
      </c>
      <c r="X54" s="2">
        <v>0</v>
      </c>
      <c r="Y54" s="2">
        <v>0</v>
      </c>
      <c r="Z54" s="2">
        <v>477</v>
      </c>
      <c r="AA54" s="2">
        <v>0</v>
      </c>
      <c r="AB54" s="2">
        <v>0</v>
      </c>
      <c r="AC54" s="2">
        <v>0</v>
      </c>
      <c r="AD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</row>
    <row r="55" spans="1:41" x14ac:dyDescent="0.25">
      <c r="A55" s="2">
        <v>78875</v>
      </c>
      <c r="B55" s="2" t="s">
        <v>139</v>
      </c>
      <c r="C55" s="2" t="s">
        <v>140</v>
      </c>
      <c r="D55" s="2">
        <v>2023</v>
      </c>
      <c r="E55" s="2" t="s">
        <v>187</v>
      </c>
      <c r="F55" s="2">
        <v>110000463365</v>
      </c>
      <c r="G55" s="2" t="s">
        <v>188</v>
      </c>
      <c r="H55" s="2" t="s">
        <v>189</v>
      </c>
      <c r="I55" s="2" t="s">
        <v>190</v>
      </c>
      <c r="J55" s="2" t="s">
        <v>191</v>
      </c>
      <c r="K55" s="2" t="s">
        <v>192</v>
      </c>
      <c r="L55" s="2" t="s">
        <v>107</v>
      </c>
      <c r="M55" s="2">
        <v>77571</v>
      </c>
      <c r="N55" s="2">
        <v>29.73028</v>
      </c>
      <c r="O55" s="2">
        <v>-95.08981</v>
      </c>
      <c r="P55" s="2">
        <v>1323221966310</v>
      </c>
      <c r="Q55" s="69" t="s">
        <v>222</v>
      </c>
      <c r="R55" s="2" t="s">
        <v>193</v>
      </c>
      <c r="S55" s="2" t="s">
        <v>194</v>
      </c>
      <c r="V55" s="2">
        <v>562211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</row>
    <row r="56" spans="1:41" x14ac:dyDescent="0.25">
      <c r="A56" s="2">
        <v>78875</v>
      </c>
      <c r="B56" s="2" t="s">
        <v>139</v>
      </c>
      <c r="C56" s="2" t="s">
        <v>140</v>
      </c>
      <c r="D56" s="2">
        <v>2023</v>
      </c>
      <c r="E56" s="2" t="s">
        <v>108</v>
      </c>
      <c r="F56" s="2">
        <v>110066943605</v>
      </c>
      <c r="G56" s="2" t="s">
        <v>109</v>
      </c>
      <c r="H56" s="2" t="s">
        <v>110</v>
      </c>
      <c r="I56" s="2" t="s">
        <v>104</v>
      </c>
      <c r="J56" s="2" t="s">
        <v>105</v>
      </c>
      <c r="K56" s="2" t="s">
        <v>106</v>
      </c>
      <c r="L56" s="2" t="s">
        <v>107</v>
      </c>
      <c r="M56" s="2">
        <v>77541</v>
      </c>
      <c r="N56" s="2">
        <v>28.969389</v>
      </c>
      <c r="O56" s="2">
        <v>-95.379527999999993</v>
      </c>
      <c r="P56" s="2">
        <v>1323221997760</v>
      </c>
      <c r="Q56" s="69" t="s">
        <v>149</v>
      </c>
      <c r="R56" s="2" t="s">
        <v>147</v>
      </c>
      <c r="S56" s="2" t="s">
        <v>150</v>
      </c>
      <c r="V56" s="2">
        <v>325199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1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</row>
    <row r="57" spans="1:41" x14ac:dyDescent="0.25">
      <c r="A57" s="2">
        <v>78875</v>
      </c>
      <c r="B57" s="2" t="s">
        <v>139</v>
      </c>
      <c r="C57" s="2" t="s">
        <v>140</v>
      </c>
      <c r="D57" s="2">
        <v>2023</v>
      </c>
      <c r="E57" s="2" t="s">
        <v>101</v>
      </c>
      <c r="F57" s="2">
        <v>110008170237</v>
      </c>
      <c r="G57" s="2" t="s">
        <v>102</v>
      </c>
      <c r="H57" s="2" t="s">
        <v>103</v>
      </c>
      <c r="I57" s="2" t="s">
        <v>104</v>
      </c>
      <c r="J57" s="2" t="s">
        <v>105</v>
      </c>
      <c r="K57" s="2" t="s">
        <v>106</v>
      </c>
      <c r="L57" s="2" t="s">
        <v>107</v>
      </c>
      <c r="M57" s="2">
        <v>775413257</v>
      </c>
      <c r="N57" s="2">
        <v>28.980146999999999</v>
      </c>
      <c r="O57" s="2">
        <v>-95.342271999999994</v>
      </c>
      <c r="P57" s="2">
        <v>1323222252518</v>
      </c>
      <c r="Q57" s="69" t="s">
        <v>225</v>
      </c>
      <c r="R57" s="2" t="s">
        <v>148</v>
      </c>
      <c r="S57" s="2" t="s">
        <v>145</v>
      </c>
      <c r="V57" s="2">
        <v>325199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</row>
    <row r="58" spans="1:41" x14ac:dyDescent="0.25">
      <c r="A58" s="2">
        <v>78875</v>
      </c>
      <c r="B58" s="2" t="s">
        <v>139</v>
      </c>
      <c r="C58" s="2" t="s">
        <v>140</v>
      </c>
      <c r="D58" s="2">
        <v>2023</v>
      </c>
      <c r="E58" s="2" t="s">
        <v>101</v>
      </c>
      <c r="F58" s="2">
        <v>110008170237</v>
      </c>
      <c r="G58" s="2" t="s">
        <v>102</v>
      </c>
      <c r="H58" s="2" t="s">
        <v>103</v>
      </c>
      <c r="I58" s="2" t="s">
        <v>104</v>
      </c>
      <c r="J58" s="2" t="s">
        <v>105</v>
      </c>
      <c r="K58" s="2" t="s">
        <v>106</v>
      </c>
      <c r="L58" s="2" t="s">
        <v>107</v>
      </c>
      <c r="M58" s="2">
        <v>775413257</v>
      </c>
      <c r="N58" s="2">
        <v>28.980146999999999</v>
      </c>
      <c r="O58" s="2">
        <v>-95.342271999999994</v>
      </c>
      <c r="P58" s="2">
        <v>1323222253522</v>
      </c>
      <c r="Q58" s="69" t="s">
        <v>149</v>
      </c>
      <c r="R58" s="2" t="s">
        <v>147</v>
      </c>
      <c r="S58" s="2" t="s">
        <v>145</v>
      </c>
      <c r="V58" s="2">
        <v>325199</v>
      </c>
      <c r="W58" s="2">
        <v>0</v>
      </c>
      <c r="X58" s="2">
        <v>0</v>
      </c>
      <c r="Y58" s="2">
        <v>0</v>
      </c>
      <c r="Z58" s="2">
        <v>2</v>
      </c>
      <c r="AA58" s="2">
        <v>0</v>
      </c>
      <c r="AB58" s="2">
        <v>0</v>
      </c>
      <c r="AC58" s="2">
        <v>0</v>
      </c>
      <c r="AD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</row>
    <row r="59" spans="1:41" x14ac:dyDescent="0.25">
      <c r="A59" s="2">
        <v>78875</v>
      </c>
      <c r="B59" s="2" t="s">
        <v>139</v>
      </c>
      <c r="C59" s="2" t="s">
        <v>140</v>
      </c>
      <c r="D59" s="2">
        <v>2023</v>
      </c>
      <c r="E59" s="2" t="s">
        <v>158</v>
      </c>
      <c r="F59" s="2">
        <v>110027242320</v>
      </c>
      <c r="G59" s="2" t="s">
        <v>227</v>
      </c>
      <c r="H59" s="2" t="s">
        <v>160</v>
      </c>
      <c r="I59" s="2" t="s">
        <v>161</v>
      </c>
      <c r="J59" s="2" t="s">
        <v>162</v>
      </c>
      <c r="K59" s="2" t="s">
        <v>163</v>
      </c>
      <c r="L59" s="2" t="s">
        <v>164</v>
      </c>
      <c r="M59" s="2">
        <v>43920</v>
      </c>
      <c r="N59" s="2">
        <v>40.631622</v>
      </c>
      <c r="O59" s="2">
        <v>-80.546319999999994</v>
      </c>
      <c r="P59" s="2">
        <v>1323221750932</v>
      </c>
      <c r="Q59" s="69" t="s">
        <v>228</v>
      </c>
      <c r="R59" s="2" t="s">
        <v>165</v>
      </c>
      <c r="S59" s="2" t="s">
        <v>166</v>
      </c>
      <c r="V59" s="2">
        <v>562213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</row>
    <row r="60" spans="1:41" x14ac:dyDescent="0.25">
      <c r="A60" s="2">
        <v>78875</v>
      </c>
      <c r="B60" s="2" t="s">
        <v>139</v>
      </c>
      <c r="C60" s="2" t="s">
        <v>140</v>
      </c>
      <c r="D60" s="2">
        <v>2023</v>
      </c>
      <c r="E60" s="2" t="s">
        <v>167</v>
      </c>
      <c r="F60" s="2">
        <v>110000499611</v>
      </c>
      <c r="G60" s="2" t="s">
        <v>168</v>
      </c>
      <c r="H60" s="2" t="s">
        <v>169</v>
      </c>
      <c r="I60" s="2" t="s">
        <v>170</v>
      </c>
      <c r="J60" s="2" t="s">
        <v>171</v>
      </c>
      <c r="K60" s="2" t="s">
        <v>172</v>
      </c>
      <c r="L60" s="2" t="s">
        <v>173</v>
      </c>
      <c r="M60" s="2">
        <v>23837</v>
      </c>
      <c r="N60" s="2">
        <v>36.651200000000003</v>
      </c>
      <c r="O60" s="2">
        <v>-76.999044999999995</v>
      </c>
      <c r="P60" s="2">
        <v>1323222133338</v>
      </c>
      <c r="Q60" s="69" t="s">
        <v>216</v>
      </c>
      <c r="R60" s="2" t="s">
        <v>174</v>
      </c>
      <c r="S60" s="2" t="s">
        <v>217</v>
      </c>
      <c r="V60" s="2">
        <v>325199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</row>
    <row r="61" spans="1:41" x14ac:dyDescent="0.25">
      <c r="A61" s="2">
        <v>78875</v>
      </c>
      <c r="B61" s="2" t="s">
        <v>139</v>
      </c>
      <c r="C61" s="2" t="s">
        <v>140</v>
      </c>
      <c r="D61" s="2">
        <v>2023</v>
      </c>
      <c r="E61" s="2" t="s">
        <v>218</v>
      </c>
      <c r="F61" s="2">
        <v>110000613747</v>
      </c>
      <c r="G61" s="2" t="s">
        <v>219</v>
      </c>
      <c r="H61" s="2" t="s">
        <v>220</v>
      </c>
      <c r="I61" s="2" t="s">
        <v>221</v>
      </c>
      <c r="J61" s="2" t="s">
        <v>97</v>
      </c>
      <c r="K61" s="2" t="s">
        <v>98</v>
      </c>
      <c r="L61" s="2" t="s">
        <v>99</v>
      </c>
      <c r="M61" s="2">
        <v>70764</v>
      </c>
      <c r="N61" s="2">
        <v>30.262255</v>
      </c>
      <c r="O61" s="2">
        <v>-91.185837000000006</v>
      </c>
      <c r="P61" s="2">
        <v>1323222060358</v>
      </c>
      <c r="Q61" s="69" t="s">
        <v>222</v>
      </c>
      <c r="R61" s="2" t="s">
        <v>193</v>
      </c>
      <c r="S61" s="2" t="s">
        <v>223</v>
      </c>
      <c r="V61" s="2">
        <v>325211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</row>
    <row r="62" spans="1:41" x14ac:dyDescent="0.25">
      <c r="A62" s="2">
        <v>78875</v>
      </c>
      <c r="B62" s="2" t="s">
        <v>139</v>
      </c>
      <c r="C62" s="2" t="s">
        <v>140</v>
      </c>
      <c r="D62" s="2">
        <v>2023</v>
      </c>
      <c r="E62" s="2" t="s">
        <v>180</v>
      </c>
      <c r="F62" s="2">
        <v>110000449774</v>
      </c>
      <c r="G62" s="2" t="s">
        <v>181</v>
      </c>
      <c r="H62" s="2" t="s">
        <v>182</v>
      </c>
      <c r="I62" s="2" t="s">
        <v>183</v>
      </c>
      <c r="J62" s="2" t="s">
        <v>184</v>
      </c>
      <c r="K62" s="2" t="s">
        <v>185</v>
      </c>
      <c r="L62" s="2" t="s">
        <v>99</v>
      </c>
      <c r="M62" s="2">
        <v>70734</v>
      </c>
      <c r="N62" s="2">
        <v>30.181861999999999</v>
      </c>
      <c r="O62" s="2">
        <v>-90.986958999999999</v>
      </c>
      <c r="P62" s="2">
        <v>1323222085920</v>
      </c>
      <c r="Q62" s="69" t="s">
        <v>146</v>
      </c>
      <c r="R62" s="2" t="s">
        <v>144</v>
      </c>
      <c r="S62" s="2" t="s">
        <v>224</v>
      </c>
      <c r="V62" s="2">
        <v>325199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</row>
  </sheetData>
  <sheetProtection sheet="1" objects="1" scenarios="1" formatCells="0" formatColumns="0" formatRows="0" sort="0" autoFilter="0"/>
  <autoFilter ref="A1:AO6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8da0f-3542-4e50-96c8-f1f698624e86">
      <Terms xmlns="http://schemas.microsoft.com/office/infopath/2007/PartnerControls"/>
    </lcf76f155ced4ddcb4097134ff3c332f>
    <TaxCatchAll xmlns="4ffa91fb-a0ff-4ac5-b2db-65c790d184a4">
      <Value>2106</Value>
      <Value>2132</Value>
      <Value>2131</Value>
      <Value>2130</Value>
      <Value>2129</Value>
      <Value>1190</Value>
    </TaxCatchAll>
    <_Source xmlns="http://schemas.microsoft.com/sharepoint/v3/fields" xsi:nil="true"/>
    <Language xmlns="http://schemas.microsoft.com/sharepoint/v3">English</Language>
    <_ip_UnifiedCompliancePolicyUIAction xmlns="http://schemas.microsoft.com/sharepoint/v3" xsi:nil="true"/>
    <j747ac98061d40f0aa7bd47e1db5675d xmlns="4ffa91fb-a0ff-4ac5-b2db-65c790d184a4">
      <Terms xmlns="http://schemas.microsoft.com/office/infopath/2007/PartnerControls"/>
    </j747ac98061d40f0aa7bd47e1db5675d>
    <e3f09c3df709400db2417a7161762d62 xmlns="4ffa91fb-a0ff-4ac5-b2db-65c790d184a4">
      <Terms xmlns="http://schemas.microsoft.com/office/infopath/2007/PartnerControls"/>
    </e3f09c3df709400db2417a7161762d62>
    <External_x0020_Contributor xmlns="4ffa91fb-a0ff-4ac5-b2db-65c790d184a4" xsi:nil="true"/>
    <TaxKeywordTaxHTField xmlns="4ffa91fb-a0ff-4ac5-b2db-65c790d184a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CASRN 78-87-5</TermName>
          <TermId xmlns="http://schemas.microsoft.com/office/infopath/2007/PartnerControls">6c0f0415-e883-4313-be5b-62ccf49181ff</TermId>
        </TermInfo>
        <TermInfo xmlns="http://schemas.microsoft.com/office/infopath/2007/PartnerControls">
          <TermName xmlns="http://schemas.microsoft.com/office/infopath/2007/PartnerControls">Land Release</TermName>
          <TermId xmlns="http://schemas.microsoft.com/office/infopath/2007/PartnerControls">03e0c217-194b-426a-a253-3d67d76d56a3</TermId>
        </TermInfo>
        <TermInfo xmlns="http://schemas.microsoft.com/office/infopath/2007/PartnerControls">
          <TermName xmlns="http://schemas.microsoft.com/office/infopath/2007/PartnerControls">Land</TermName>
          <TermId xmlns="http://schemas.microsoft.com/office/infopath/2007/PartnerControls">9056f3c1-069d-41ef-b27f-835fd9f1eabc</TermId>
        </TermInfo>
        <TermInfo xmlns="http://schemas.microsoft.com/office/infopath/2007/PartnerControls">
          <TermName xmlns="http://schemas.microsoft.com/office/infopath/2007/PartnerControls">12DCP</TermName>
          <TermId xmlns="http://schemas.microsoft.com/office/infopath/2007/PartnerControls">d176ffec-5a29-4ccc-9d1a-3beae4ea5552</TermId>
        </TermInfo>
        <TermInfo xmlns="http://schemas.microsoft.com/office/infopath/2007/PartnerControls">
          <TermName xmlns="http://schemas.microsoft.com/office/infopath/2007/PartnerControls">12Dichloropropane</TermName>
          <TermId xmlns="http://schemas.microsoft.com/office/infopath/2007/PartnerControls">1c68f91c-a98e-44e5-9441-281843d32ac9</TermId>
        </TermInfo>
        <TermInfo xmlns="http://schemas.microsoft.com/office/infopath/2007/PartnerControls">
          <TermName xmlns="http://schemas.microsoft.com/office/infopath/2007/PartnerControls">environmental release</TermName>
          <TermId xmlns="http://schemas.microsoft.com/office/infopath/2007/PartnerControls">59544114-b52c-4fcc-9dbf-fb79dfd5d018</TermId>
        </TermInfo>
      </Terms>
    </TaxKeywordTaxHTField>
    <Record xmlns="4ffa91fb-a0ff-4ac5-b2db-65c790d184a4">Shared</Record>
    <_ip_UnifiedCompliancePolicyProperties xmlns="http://schemas.microsoft.com/sharepoint/v3" xsi:nil="true"/>
    <Rights xmlns="4ffa91fb-a0ff-4ac5-b2db-65c790d184a4" xsi:nil="true"/>
    <Document_x0020_Creation_x0020_Date xmlns="4ffa91fb-a0ff-4ac5-b2db-65c790d184a4">2025-10-23T21:07:11+00:00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3352F79007E408EFF44D6142FFCE2" ma:contentTypeVersion="21" ma:contentTypeDescription="Create a new document." ma:contentTypeScope="" ma:versionID="f7663de67ef2afa6df94d55ff7e56796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fecc2597-e8fd-4279-ac06-bd7c891938be" xmlns:ns6="ead8da0f-3542-4e50-96c8-f1f698624e86" targetNamespace="http://schemas.microsoft.com/office/2006/metadata/properties" ma:root="true" ma:fieldsID="02cccc19423a0cd6fa028e0a1e544b83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fecc2597-e8fd-4279-ac06-bd7c891938be"/>
    <xsd:import namespace="ead8da0f-3542-4e50-96c8-f1f698624e86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2:e3f09c3df709400db2417a7161762d62" minOccurs="0"/>
                <xsd:element ref="ns5:SharedWithUsers" minOccurs="0"/>
                <xsd:element ref="ns5:SharedWithDetails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1:_ip_UnifiedCompliancePolicyProperties" minOccurs="0"/>
                <xsd:element ref="ns1:_ip_UnifiedCompliancePolicyUIAction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MediaServiceDateTaken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160cad11-562a-4490-8456-b2fd6f157897}" ma:internalName="TaxCatchAllLabel" ma:readOnly="true" ma:showField="CatchAllDataLabel" ma:web="fecc2597-e8fd-4279-ac06-bd7c89193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160cad11-562a-4490-8456-b2fd6f157897}" ma:internalName="TaxCatchAll" ma:showField="CatchAllData" ma:web="fecc2597-e8fd-4279-ac06-bd7c89193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f09c3df709400db2417a7161762d62" ma:index="28" nillable="true" ma:taxonomy="true" ma:internalName="e3f09c3df709400db2417a7161762d62" ma:taxonomyFieldName="EPA_x0020_Subject" ma:displayName="EPA Subject" ma:readOnly="false" ma:default="" ma:fieldId="{e3f09c3d-f709-400d-b241-7a7161762d62}" ma:taxonomyMulti="true" ma:sspId="29f62856-1543-49d4-a736-4569d363f533" ma:termSetId="7a3d4ae0-7e62-45a2-a406-c6a8a6a8eee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cc2597-e8fd-4279-ac06-bd7c891938be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8da0f-3542-4e50-96c8-f1f698624e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0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4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4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2364D9-6188-449F-848D-1A68CE65D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ADF977-05E1-4D21-A8F4-26B2AEDAF7A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5BA3AD5-5921-40D9-84E0-2188C5B54487}">
  <ds:schemaRefs>
    <ds:schemaRef ds:uri="fecc2597-e8fd-4279-ac06-bd7c891938be"/>
    <ds:schemaRef ds:uri="http://www.w3.org/XML/1998/namespace"/>
    <ds:schemaRef ds:uri="http://schemas.microsoft.com/sharepoint.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4ffa91fb-a0ff-4ac5-b2db-65c790d184a4"/>
    <ds:schemaRef ds:uri="ead8da0f-3542-4e50-96c8-f1f698624e86"/>
    <ds:schemaRef ds:uri="http://schemas.microsoft.com/office/2006/documentManagement/types"/>
    <ds:schemaRef ds:uri="http://purl.org/dc/elements/1.1/"/>
    <ds:schemaRef ds:uri="http://schemas.microsoft.com/sharepoint/v3/field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DC42D46-E193-43DC-A17A-D6A451C99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fecc2597-e8fd-4279-ac06-bd7c891938be"/>
    <ds:schemaRef ds:uri="ead8da0f-3542-4e50-96c8-f1f698624e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READ ME</vt:lpstr>
      <vt:lpstr>OES Summary</vt:lpstr>
      <vt:lpstr>Overall Release Summary</vt:lpstr>
      <vt:lpstr>Facility Summary</vt:lpstr>
      <vt:lpstr>2019-2023 TRI_Nonzero Unique</vt:lpstr>
      <vt:lpstr>2019-2023 TRI Data_All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Draft Land Releases for 1,2-Dichloropropane		</dc:title>
  <dc:subject>Draft Risk Evaluation for 1,2-Dichloropropane</dc:subject>
  <dc:creator>US EPA</dc:creator>
  <cp:keywords> CASRN 78-87-5 ; Land ; Land Release ; environmental release ; 12Dichloropropane ; 12DCP</cp:keywords>
  <dc:description/>
  <cp:lastModifiedBy>Stanfield, Kelley</cp:lastModifiedBy>
  <cp:revision/>
  <dcterms:created xsi:type="dcterms:W3CDTF">2025-06-25T19:47:49Z</dcterms:created>
  <dcterms:modified xsi:type="dcterms:W3CDTF">2026-07-28T12:26:28Z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0x010100D723352F79007E408EFF44D6142FFCE2</vt:lpwstr>
  </property>
  <property fmtid="{D5CDD505-2E9C-101B-9397-08002B2CF9AE}" pid="3" name="MediaServiceImageTags">
    <vt:lpwstr/>
  </property>
  <property fmtid="{D5CDD505-2E9C-101B-9397-08002B2CF9AE}" pid="4" name="TaxKeyword">
    <vt:lpwstr>2106;#CASRN 78-87-5|6c0f0415-e883-4313-be5b-62ccf49181ff;#2132;#Land Release|03e0c217-194b-426a-a253-3d67d76d56a3;#2131;#Land|9056f3c1-069d-41ef-b27f-835fd9f1eabc;#2130;#12DCP|d176ffec-5a29-4ccc-9d1a-3beae4ea5552;#2129;#12Dichloropropane|1c68f91c-a98e-44e5-9441-281843d32ac9;#1190;#environmental release|59544114-b52c-4fcc-9dbf-fb79dfd5d018</vt:lpwstr>
  </property>
  <property fmtid="{D5CDD505-2E9C-101B-9397-08002B2CF9AE}" pid="5" name="Document_x0020_Type">
    <vt:lpwstr/>
  </property>
  <property fmtid="{D5CDD505-2E9C-101B-9397-08002B2CF9AE}" pid="6" name="EPA Subject">
    <vt:lpwstr/>
  </property>
  <property fmtid="{D5CDD505-2E9C-101B-9397-08002B2CF9AE}" pid="7" name="EPA_x0020_Subject">
    <vt:lpwstr/>
  </property>
  <property fmtid="{D5CDD505-2E9C-101B-9397-08002B2CF9AE}" pid="8" name="Document Type">
    <vt:lpwstr/>
  </property>
</Properties>
</file>