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66925"/>
  <xr:revisionPtr revIDLastSave="98" documentId="8_{542DEAAA-6D53-4BDF-924E-51E9BAD72095}" xr6:coauthVersionLast="47" xr6:coauthVersionMax="47" xr10:uidLastSave="{E05ED5A7-4BE4-46DE-8726-801761FB57B9}"/>
  <bookViews>
    <workbookView xWindow="-120" yWindow="-120" windowWidth="29040" windowHeight="15720" xr2:uid="{961787A2-7B38-4EF8-A04F-74FE4053E4A9}"/>
  </bookViews>
  <sheets>
    <sheet name="Title Page" sheetId="72" r:id="rId1"/>
    <sheet name="Table of Contents" sheetId="1" r:id="rId2"/>
    <sheet name="Hazard Equations &amp; Inputs" sheetId="56" r:id="rId3"/>
    <sheet name="P-Chem" sheetId="2" r:id="rId4"/>
    <sheet name="Use Report Information" sheetId="61" r:id="rId5"/>
    <sheet name="COU Crosswalk" sheetId="45" r:id="rId6"/>
    <sheet name="General Inputs" sheetId="60" r:id="rId7"/>
    <sheet name="CeraFluida" sheetId="67" r:id="rId8"/>
    <sheet name="UniBlack2" sheetId="69" r:id="rId9"/>
    <sheet name="TeWax" sheetId="68" r:id="rId10"/>
    <sheet name="QuartzToner" sheetId="70" r:id="rId11"/>
    <sheet name="LustroItaliano" sheetId="71" r:id="rId12"/>
    <sheet name="Compiled Products" sheetId="28" r:id="rId13"/>
    <sheet name="Dermal Exposure" sheetId="64" r:id="rId14"/>
    <sheet name="Dermal Sensitivity Analysis" sheetId="63" r:id="rId15"/>
    <sheet name="Inhalation Exposure (mg m3)" sheetId="66" r:id="rId16"/>
    <sheet name="Inhalation Exposure (ppm)" sheetId="65" r:id="rId17"/>
  </sheets>
  <definedNames>
    <definedName name="_2017NEI_Nonpoint_TSCA_Chem_List">#REF!</definedName>
    <definedName name="_2017NEI_tsca_chemicals_wSCCdetail_Query">#REF!</definedName>
    <definedName name="_8_hr">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localSheetId="0" hidden="1">100</definedName>
    <definedName name="_AtRisk_SimSetting_ConvergenceTestingPeriod" hidden="1">10</definedName>
    <definedName name="_AtRisk_SimSetting_ConvergenceTolerance" localSheetId="0" hidden="1">0.03</definedName>
    <definedName name="_AtRisk_SimSetting_ConvergenceTolerance" hidden="1">0.01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localSheetId="0" hidden="1">-1</definedName>
    <definedName name="_AtRisk_SimSetting_MultipleCPUCount" hidden="1">8</definedName>
    <definedName name="_AtRisk_SimSetting_MultipleCPUManualCount" hidden="1">8</definedName>
    <definedName name="_AtRisk_SimSetting_MultipleCPUMode" localSheetId="0" hidden="1">1</definedName>
    <definedName name="_AtRisk_SimSetting_MultipleCPUMode" hidden="1">2</definedName>
    <definedName name="_AtRisk_SimSetting_MultipleCPUModeV8" localSheetId="0" hidden="1">1</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15</definedName>
    <definedName name="_AtRisk_SimSetting_ReportOptionReportsFileType" hidden="1">1</definedName>
    <definedName name="_AtRisk_SimSetting_ReportOptionSelectiveQR" hidden="1">FALSE</definedName>
    <definedName name="_AtRisk_SimSetting_ReportsList" hidden="1">15</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7" hidden="1">CeraFluida!$A$6:$K$6</definedName>
    <definedName name="_xlnm._FilterDatabase" localSheetId="12" hidden="1">'Compiled Products'!$A$2:$H$2</definedName>
    <definedName name="_xlnm._FilterDatabase" localSheetId="5" hidden="1">'COU Crosswalk'!$A$2:$O$2</definedName>
    <definedName name="_xlnm._FilterDatabase" localSheetId="13" hidden="1">'Dermal Exposure'!$A$2:$AG$3</definedName>
    <definedName name="_xlnm._FilterDatabase" localSheetId="14" hidden="1">'Dermal Sensitivity Analysis'!$A$3:$BL$3</definedName>
    <definedName name="_xlnm._FilterDatabase" localSheetId="6" hidden="1">'General Inputs'!$A$1:$M$1</definedName>
    <definedName name="_xlnm._FilterDatabase" localSheetId="2" hidden="1">'Hazard Equations &amp; Inputs'!$A$4:$Q$5</definedName>
    <definedName name="_xlnm._FilterDatabase" localSheetId="15" hidden="1">'Inhalation Exposure (mg m3)'!$A$3:$AC$3</definedName>
    <definedName name="_xlnm._FilterDatabase" localSheetId="16" hidden="1">'Inhalation Exposure (ppm)'!$A$3:$AC$3</definedName>
    <definedName name="_xlnm._FilterDatabase" localSheetId="11" hidden="1">LustroItaliano!$A$6:$I$6</definedName>
    <definedName name="_xlnm._FilterDatabase" localSheetId="3" hidden="1">'P-Chem'!$A$3:$D$3</definedName>
    <definedName name="_xlnm._FilterDatabase" localSheetId="10" hidden="1">QuartzToner!$A$6:$G$6</definedName>
    <definedName name="_xlnm._FilterDatabase" localSheetId="1" hidden="1">'Table of Contents'!$A$3:$B$3</definedName>
    <definedName name="_xlnm._FilterDatabase" localSheetId="9" hidden="1">TeWax!$A$6:$G$6</definedName>
    <definedName name="_xlnm._FilterDatabase" localSheetId="8" hidden="1">UniBlack2!$A$6:$G$6</definedName>
    <definedName name="_xlnm._FilterDatabase" localSheetId="4" hidden="1">'Use Report Information'!$A$21:$B$21</definedName>
    <definedName name="_Hlk219824212" localSheetId="13">'Dermal Exposure'!$A$41</definedName>
    <definedName name="_Hlk219824212" localSheetId="14">'Dermal Sensitivity Analysis'!$A$71</definedName>
    <definedName name="_Hlk219824212" localSheetId="15">'Inhalation Exposure (mg m3)'!#REF!</definedName>
    <definedName name="_Hlk219824212" localSheetId="16">'Inhalation Exposure (ppm)'!#REF!</definedName>
    <definedName name="AT">#REF!</definedName>
    <definedName name="AT_50th_non_cancer">#REF!</definedName>
    <definedName name="AT_50th_non_cancer_DC">#REF!</definedName>
    <definedName name="AT_95th_non_cancer">#REF!</definedName>
    <definedName name="AT_95th_non_cancer_DC">#REF!</definedName>
    <definedName name="AT_AC">#REF!</definedName>
    <definedName name="AT_AC_DC">#REF!</definedName>
    <definedName name="AT_ADC_high">#REF!</definedName>
    <definedName name="AT_ADC_mid">#REF!</definedName>
    <definedName name="AT_cancer">#REF!</definedName>
    <definedName name="AT_cancer_DC">#REF!</definedName>
    <definedName name="AT_LADC">#REF!</definedName>
    <definedName name="AWD">#REF!</definedName>
    <definedName name="AWD_DC_50th">#REF!</definedName>
    <definedName name="AWD_DC_95th">#REF!</definedName>
    <definedName name="BW_default">#REF!</definedName>
    <definedName name="BW_F">#REF!</definedName>
    <definedName name="CASRN">#REF!</definedName>
    <definedName name="CEM_Input__Area_of_Article_Mouthed">#REF!</definedName>
    <definedName name="CEM_Input__Chemical_Migration_Rate">#REF!</definedName>
    <definedName name="CEM_Input__Mouthing_Duration">#REF!</definedName>
    <definedName name="CEM_Input__Product_Density">#REF!</definedName>
    <definedName name="CEM_Input__Surface_Area_of_Articles">#REF!</definedName>
    <definedName name="ED">#REF!</definedName>
    <definedName name="ED_8">#REF!</definedName>
    <definedName name="ED_AC">#REF!</definedName>
    <definedName name="ED_AC_DC">#REF!</definedName>
    <definedName name="ED_chronic">#REF!</definedName>
    <definedName name="ED_chronic_DC">#REF!</definedName>
    <definedName name="EF">#REF!</definedName>
    <definedName name="EFID">#REF!</definedName>
    <definedName name="ID">#REF!</definedName>
    <definedName name="LT">#REF!</definedName>
    <definedName name="Mol_Vol">#REF!</definedName>
    <definedName name="MW">#REF!</definedName>
    <definedName name="Pal_Workbook_GUID" localSheetId="0" hidden="1">"SK39RLEDQA2L46YW8H5SUKN3"</definedName>
    <definedName name="Pal_Workbook_GUID" hidden="1">"QFFA8IQU6YFGRFCXE7L4LIWR"</definedName>
    <definedName name="Registry_ID_Xwalk" localSheetId="5">#REF!</definedName>
    <definedName name="Registry_ID_Xwal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0" hidden="1">8</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localSheetId="0" hidden="1">100000</definedName>
    <definedName name="RiskNumIterations" hidden="1">1000000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WorkBreathRate">#REF!</definedName>
    <definedName name="WY_50th">#REF!</definedName>
    <definedName name="WY_50th_DC">#REF!</definedName>
    <definedName name="WY_95th">#REF!</definedName>
    <definedName name="WY_95th_DC">#REF!</definedName>
    <definedName name="WY_high" localSheetId="0">#REF!</definedName>
    <definedName name="WY_high">#REF!</definedName>
    <definedName name="WY_mid" localSheetId="0">#REF!</definedName>
    <definedName name="WY_m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68" l="1"/>
  <c r="E41" i="68"/>
  <c r="E37" i="68"/>
  <c r="E36" i="68"/>
  <c r="E32" i="68"/>
  <c r="E31" i="68"/>
  <c r="E66" i="71" l="1"/>
  <c r="E65" i="71"/>
  <c r="E61" i="71"/>
  <c r="E60" i="71"/>
  <c r="E56" i="71"/>
  <c r="E55" i="71"/>
  <c r="E9" i="71"/>
  <c r="F9" i="71" s="1"/>
  <c r="H9" i="71" s="1"/>
  <c r="E8" i="71"/>
  <c r="F8" i="71" s="1"/>
  <c r="H8" i="71" s="1"/>
  <c r="E7" i="71"/>
  <c r="F7" i="71" s="1"/>
  <c r="H7" i="71" s="1"/>
  <c r="E67" i="70"/>
  <c r="E66" i="70"/>
  <c r="E62" i="70"/>
  <c r="E61" i="70"/>
  <c r="E57" i="70"/>
  <c r="E56" i="70"/>
  <c r="E9" i="70"/>
  <c r="G9" i="70" s="1"/>
  <c r="E8" i="70"/>
  <c r="G8" i="70" s="1"/>
  <c r="G7" i="70"/>
  <c r="E7" i="70"/>
  <c r="E45" i="69"/>
  <c r="E44" i="69"/>
  <c r="E40" i="69"/>
  <c r="E39" i="69"/>
  <c r="E35" i="69"/>
  <c r="E34" i="69"/>
  <c r="E9" i="69"/>
  <c r="G9" i="69" s="1"/>
  <c r="E8" i="69"/>
  <c r="G8" i="69" s="1"/>
  <c r="G7" i="69"/>
  <c r="E7" i="69"/>
  <c r="E9" i="68"/>
  <c r="G9" i="68" s="1"/>
  <c r="E8" i="68"/>
  <c r="G8" i="68" s="1"/>
  <c r="E7" i="68"/>
  <c r="G7" i="68" s="1"/>
  <c r="E48" i="67"/>
  <c r="E47" i="67"/>
  <c r="E43" i="67"/>
  <c r="E42" i="67"/>
  <c r="E38" i="67"/>
  <c r="E37" i="67"/>
  <c r="E9" i="67"/>
  <c r="G9" i="67" s="1"/>
  <c r="E8" i="67"/>
  <c r="G8" i="67" s="1"/>
  <c r="G7" i="67"/>
  <c r="E7" i="67"/>
  <c r="Q23" i="65" l="1"/>
  <c r="Q22" i="65"/>
  <c r="Q21" i="65"/>
  <c r="P23" i="65"/>
  <c r="P22" i="65"/>
  <c r="P21" i="65"/>
  <c r="X3" i="65"/>
  <c r="V3" i="65"/>
  <c r="Q18" i="65" l="1"/>
  <c r="Q17" i="65"/>
  <c r="P18" i="65"/>
  <c r="P17" i="65"/>
  <c r="Q16" i="65"/>
  <c r="P16" i="65"/>
  <c r="M27" i="65"/>
  <c r="O27" i="65" s="1"/>
  <c r="M26" i="65"/>
  <c r="O26" i="65" s="1"/>
  <c r="M25" i="65"/>
  <c r="L27" i="65"/>
  <c r="L26" i="65"/>
  <c r="N26" i="65" s="1"/>
  <c r="L25" i="65"/>
  <c r="M23" i="65"/>
  <c r="M22" i="65"/>
  <c r="M21" i="65"/>
  <c r="O21" i="65" s="1"/>
  <c r="L23" i="65"/>
  <c r="L22" i="65"/>
  <c r="L21" i="65"/>
  <c r="M18" i="65"/>
  <c r="M17" i="65"/>
  <c r="O17" i="65" s="1"/>
  <c r="M16" i="65"/>
  <c r="M15" i="65"/>
  <c r="M14" i="65"/>
  <c r="M13" i="65"/>
  <c r="M12" i="65"/>
  <c r="M11" i="65"/>
  <c r="O11" i="65" s="1"/>
  <c r="M10" i="65"/>
  <c r="O10" i="65" s="1"/>
  <c r="M9" i="65"/>
  <c r="O9" i="65" s="1"/>
  <c r="M8" i="65"/>
  <c r="O8" i="65" s="1"/>
  <c r="M7" i="65"/>
  <c r="O7" i="65" s="1"/>
  <c r="M6" i="65"/>
  <c r="O6" i="65" s="1"/>
  <c r="M5" i="65"/>
  <c r="O5" i="65" s="1"/>
  <c r="L18" i="65"/>
  <c r="L17" i="65"/>
  <c r="L16" i="65"/>
  <c r="L15" i="65"/>
  <c r="L14" i="65"/>
  <c r="L13" i="65"/>
  <c r="L12" i="65"/>
  <c r="L11" i="65"/>
  <c r="L10" i="65"/>
  <c r="L9" i="65"/>
  <c r="L8" i="65"/>
  <c r="L7" i="65"/>
  <c r="L6" i="65"/>
  <c r="L5" i="65"/>
  <c r="M4" i="65"/>
  <c r="O4" i="65" s="1"/>
  <c r="L4" i="65"/>
  <c r="V27" i="66"/>
  <c r="P27" i="66"/>
  <c r="U27" i="66" s="1"/>
  <c r="N27" i="66"/>
  <c r="G27" i="66"/>
  <c r="V26" i="66"/>
  <c r="U26" i="66"/>
  <c r="P26" i="66"/>
  <c r="I26" i="66"/>
  <c r="G26" i="66"/>
  <c r="V25" i="66"/>
  <c r="U25" i="66"/>
  <c r="R25" i="66"/>
  <c r="G25" i="66"/>
  <c r="C25" i="66"/>
  <c r="T23" i="66"/>
  <c r="P23" i="66"/>
  <c r="I23" i="66"/>
  <c r="G23" i="66"/>
  <c r="P22" i="66"/>
  <c r="I22" i="66"/>
  <c r="P21" i="66"/>
  <c r="G21" i="66"/>
  <c r="C21" i="66"/>
  <c r="T18" i="66"/>
  <c r="P18" i="66"/>
  <c r="G18" i="66"/>
  <c r="P17" i="66"/>
  <c r="I17" i="66"/>
  <c r="P16" i="66"/>
  <c r="I16" i="66"/>
  <c r="G16" i="66"/>
  <c r="C16" i="66"/>
  <c r="G15" i="66"/>
  <c r="G13" i="66"/>
  <c r="C13" i="66"/>
  <c r="O12" i="66"/>
  <c r="G12" i="66"/>
  <c r="O11" i="66"/>
  <c r="G11" i="66"/>
  <c r="G10" i="66"/>
  <c r="C10" i="66"/>
  <c r="G9" i="66"/>
  <c r="G8" i="66"/>
  <c r="O7" i="66"/>
  <c r="G7" i="66"/>
  <c r="C7" i="66"/>
  <c r="G6" i="66"/>
  <c r="G5" i="66" s="1"/>
  <c r="G4" i="66" s="1"/>
  <c r="O4" i="66"/>
  <c r="C4" i="66"/>
  <c r="Y3" i="66"/>
  <c r="X3" i="66"/>
  <c r="S26" i="66" s="1"/>
  <c r="W3" i="66"/>
  <c r="V3" i="66"/>
  <c r="O25" i="66" s="1"/>
  <c r="V27" i="65"/>
  <c r="V26" i="65"/>
  <c r="V25" i="65"/>
  <c r="O25" i="65"/>
  <c r="O23" i="65"/>
  <c r="O22" i="65"/>
  <c r="AB12" i="65"/>
  <c r="O12" i="65"/>
  <c r="O13" i="65"/>
  <c r="O14" i="65"/>
  <c r="O15" i="65"/>
  <c r="O16" i="65"/>
  <c r="O18" i="65"/>
  <c r="G23" i="65"/>
  <c r="G21" i="65"/>
  <c r="G18" i="65"/>
  <c r="G16" i="65"/>
  <c r="P26" i="65"/>
  <c r="U26" i="65"/>
  <c r="S26" i="65"/>
  <c r="U27" i="65"/>
  <c r="U25" i="65"/>
  <c r="P27" i="65"/>
  <c r="R27" i="65" s="1"/>
  <c r="R25" i="65"/>
  <c r="T27" i="65"/>
  <c r="S27" i="65"/>
  <c r="N27" i="65"/>
  <c r="G27" i="65"/>
  <c r="T26" i="65"/>
  <c r="R26" i="65"/>
  <c r="G26" i="65"/>
  <c r="T25" i="65"/>
  <c r="S25" i="65"/>
  <c r="N25" i="65"/>
  <c r="I26" i="65"/>
  <c r="G25" i="65"/>
  <c r="C25" i="65"/>
  <c r="S23" i="65"/>
  <c r="R23" i="65"/>
  <c r="S22" i="65"/>
  <c r="R22" i="65"/>
  <c r="S21" i="65"/>
  <c r="R21" i="65"/>
  <c r="S18" i="65"/>
  <c r="R18" i="65"/>
  <c r="S17" i="65"/>
  <c r="R17" i="65"/>
  <c r="S16" i="65"/>
  <c r="R16" i="65"/>
  <c r="Y3" i="65"/>
  <c r="C21" i="65"/>
  <c r="T23" i="65"/>
  <c r="I16" i="65"/>
  <c r="I17" i="65" s="1"/>
  <c r="I22" i="65" s="1"/>
  <c r="I23" i="65" s="1"/>
  <c r="C16" i="65"/>
  <c r="G15" i="65"/>
  <c r="G13" i="65"/>
  <c r="C13" i="65"/>
  <c r="G12" i="65"/>
  <c r="G11" i="65"/>
  <c r="G10" i="65"/>
  <c r="C10" i="65"/>
  <c r="G9" i="65"/>
  <c r="G8" i="65"/>
  <c r="G7" i="65"/>
  <c r="C7" i="65"/>
  <c r="G6" i="65"/>
  <c r="G5" i="65" s="1"/>
  <c r="G4" i="65" s="1"/>
  <c r="C4" i="65"/>
  <c r="W3" i="65"/>
  <c r="G27" i="63"/>
  <c r="G23" i="63"/>
  <c r="N49" i="64"/>
  <c r="N48" i="64"/>
  <c r="N47" i="64"/>
  <c r="N46" i="64"/>
  <c r="N45" i="64"/>
  <c r="N25" i="64"/>
  <c r="N24" i="64"/>
  <c r="L16" i="64" s="1"/>
  <c r="N23" i="64"/>
  <c r="L10" i="64" s="1"/>
  <c r="J16" i="64"/>
  <c r="J17" i="64" s="1"/>
  <c r="G16" i="64"/>
  <c r="G18" i="64"/>
  <c r="C16" i="64"/>
  <c r="G13" i="64"/>
  <c r="G15" i="64"/>
  <c r="C13" i="64"/>
  <c r="G10" i="64"/>
  <c r="G11" i="64"/>
  <c r="G12" i="64"/>
  <c r="C10" i="64"/>
  <c r="G7" i="64"/>
  <c r="G8" i="64"/>
  <c r="G9" i="64"/>
  <c r="C7" i="64"/>
  <c r="G6" i="64"/>
  <c r="G5" i="64" s="1"/>
  <c r="G4" i="64" s="1"/>
  <c r="C4" i="64"/>
  <c r="AF3" i="64"/>
  <c r="AE3" i="64"/>
  <c r="I44" i="63"/>
  <c r="I40" i="63"/>
  <c r="I41" i="63"/>
  <c r="I42" i="63"/>
  <c r="I43" i="63"/>
  <c r="I45" i="63"/>
  <c r="I35" i="63"/>
  <c r="J33" i="63"/>
  <c r="H33" i="63"/>
  <c r="H31" i="63"/>
  <c r="H30" i="63"/>
  <c r="I30" i="63"/>
  <c r="I33" i="63" s="1"/>
  <c r="H29" i="63"/>
  <c r="I29" i="63"/>
  <c r="I31" i="63" s="1"/>
  <c r="C5" i="63"/>
  <c r="M79" i="63"/>
  <c r="M78" i="63"/>
  <c r="M77" i="63"/>
  <c r="M76" i="63"/>
  <c r="M75" i="63"/>
  <c r="M55" i="63"/>
  <c r="M54" i="63"/>
  <c r="K28" i="63" s="1"/>
  <c r="M53" i="63"/>
  <c r="K17" i="63" s="1"/>
  <c r="I38" i="63"/>
  <c r="G38" i="63"/>
  <c r="G47" i="63" s="1"/>
  <c r="I34" i="63"/>
  <c r="G28" i="63"/>
  <c r="G29" i="63" s="1"/>
  <c r="C28" i="63"/>
  <c r="G26" i="63"/>
  <c r="G22" i="63"/>
  <c r="C22" i="63"/>
  <c r="G17" i="63"/>
  <c r="G16" i="63"/>
  <c r="C15" i="63"/>
  <c r="G14" i="63"/>
  <c r="G13" i="63"/>
  <c r="G12" i="63"/>
  <c r="C12" i="63"/>
  <c r="I11" i="63"/>
  <c r="I10" i="63"/>
  <c r="G5" i="63"/>
  <c r="G6" i="63" s="1"/>
  <c r="G7" i="63" s="1"/>
  <c r="AE3" i="63"/>
  <c r="AD3" i="63"/>
  <c r="N5" i="66" l="1"/>
  <c r="O10" i="66"/>
  <c r="N15" i="66"/>
  <c r="N18" i="66"/>
  <c r="N23" i="66"/>
  <c r="T26" i="66"/>
  <c r="O15" i="66"/>
  <c r="O18" i="66"/>
  <c r="O23" i="66"/>
  <c r="O6" i="66"/>
  <c r="N11" i="66"/>
  <c r="N7" i="66"/>
  <c r="N12" i="66"/>
  <c r="O16" i="66"/>
  <c r="O27" i="66"/>
  <c r="T16" i="66"/>
  <c r="T21" i="66"/>
  <c r="T25" i="66"/>
  <c r="N8" i="66"/>
  <c r="O8" i="66"/>
  <c r="N13" i="66"/>
  <c r="N17" i="66"/>
  <c r="N22" i="66"/>
  <c r="O17" i="66"/>
  <c r="N14" i="66"/>
  <c r="O13" i="66"/>
  <c r="O22" i="66"/>
  <c r="N4" i="66"/>
  <c r="O14" i="66"/>
  <c r="T17" i="66"/>
  <c r="N26" i="66"/>
  <c r="N10" i="66"/>
  <c r="R27" i="66"/>
  <c r="R21" i="66"/>
  <c r="S16" i="66"/>
  <c r="R18" i="66"/>
  <c r="R23" i="66"/>
  <c r="S18" i="66"/>
  <c r="O26" i="66"/>
  <c r="O5" i="66"/>
  <c r="N9" i="66"/>
  <c r="AB12" i="66"/>
  <c r="R22" i="66"/>
  <c r="T27" i="66"/>
  <c r="S21" i="66"/>
  <c r="S23" i="66"/>
  <c r="S27" i="66"/>
  <c r="O9" i="66"/>
  <c r="R17" i="66"/>
  <c r="N21" i="66"/>
  <c r="S22" i="66"/>
  <c r="N25" i="66"/>
  <c r="R26" i="66"/>
  <c r="S25" i="66"/>
  <c r="R16" i="66"/>
  <c r="N6" i="66"/>
  <c r="N16" i="66"/>
  <c r="S17" i="66"/>
  <c r="O21" i="66"/>
  <c r="T22" i="66"/>
  <c r="L15" i="64"/>
  <c r="M15" i="64" s="1"/>
  <c r="Q15" i="64" s="1"/>
  <c r="T15" i="64" s="1"/>
  <c r="W15" i="64" s="1"/>
  <c r="L5" i="64"/>
  <c r="L17" i="64"/>
  <c r="L6" i="64"/>
  <c r="M6" i="64" s="1"/>
  <c r="L14" i="64"/>
  <c r="L18" i="64"/>
  <c r="M18" i="64" s="1"/>
  <c r="L13" i="64"/>
  <c r="M13" i="64" s="1"/>
  <c r="Q13" i="64" s="1"/>
  <c r="T13" i="64" s="1"/>
  <c r="W13" i="64" s="1"/>
  <c r="M16" i="64"/>
  <c r="Q16" i="64" s="1"/>
  <c r="T21" i="65"/>
  <c r="N22" i="65"/>
  <c r="N23" i="65"/>
  <c r="N21" i="65"/>
  <c r="T22" i="65"/>
  <c r="N5" i="65"/>
  <c r="N10" i="65"/>
  <c r="N6" i="65"/>
  <c r="N7" i="65"/>
  <c r="N9" i="65"/>
  <c r="N4" i="65"/>
  <c r="N11" i="65"/>
  <c r="N12" i="65"/>
  <c r="N8" i="65"/>
  <c r="K20" i="63"/>
  <c r="L20" i="63" s="1"/>
  <c r="P20" i="63" s="1"/>
  <c r="S20" i="63" s="1"/>
  <c r="V20" i="63" s="1"/>
  <c r="K21" i="63"/>
  <c r="L21" i="63" s="1"/>
  <c r="P21" i="63" s="1"/>
  <c r="S21" i="63" s="1"/>
  <c r="V21" i="63" s="1"/>
  <c r="K15" i="63"/>
  <c r="L15" i="63" s="1"/>
  <c r="K19" i="63"/>
  <c r="L19" i="63" s="1"/>
  <c r="P19" i="63" s="1"/>
  <c r="S19" i="63" s="1"/>
  <c r="V19" i="63" s="1"/>
  <c r="K18" i="63"/>
  <c r="L18" i="63" s="1"/>
  <c r="O18" i="63" s="1"/>
  <c r="R18" i="63" s="1"/>
  <c r="U18" i="63" s="1"/>
  <c r="K23" i="63"/>
  <c r="L23" i="63" s="1"/>
  <c r="N23" i="63" s="1"/>
  <c r="Q23" i="63" s="1"/>
  <c r="T23" i="63" s="1"/>
  <c r="K25" i="63"/>
  <c r="K27" i="63"/>
  <c r="L27" i="63" s="1"/>
  <c r="K7" i="63"/>
  <c r="L7" i="63" s="1"/>
  <c r="M10" i="64"/>
  <c r="O10" i="64" s="1"/>
  <c r="R10" i="64" s="1"/>
  <c r="U10" i="64" s="1"/>
  <c r="L4" i="64"/>
  <c r="L9" i="64"/>
  <c r="M9" i="64" s="1"/>
  <c r="L8" i="64"/>
  <c r="M8" i="64" s="1"/>
  <c r="L7" i="64"/>
  <c r="M7" i="64" s="1"/>
  <c r="L12" i="64"/>
  <c r="M12" i="64" s="1"/>
  <c r="L11" i="64"/>
  <c r="M11" i="64" s="1"/>
  <c r="K32" i="63"/>
  <c r="I32" i="63"/>
  <c r="G39" i="63"/>
  <c r="I48" i="63"/>
  <c r="K48" i="63"/>
  <c r="K39" i="63"/>
  <c r="I39" i="63"/>
  <c r="G40" i="63"/>
  <c r="I46" i="63"/>
  <c r="K44" i="63"/>
  <c r="K46" i="63"/>
  <c r="K41" i="63"/>
  <c r="K40" i="63"/>
  <c r="G43" i="63"/>
  <c r="G41" i="63"/>
  <c r="K42" i="63"/>
  <c r="G42" i="63"/>
  <c r="K43" i="63"/>
  <c r="G45" i="63"/>
  <c r="K45" i="63"/>
  <c r="I37" i="63"/>
  <c r="K37" i="63"/>
  <c r="I47" i="63"/>
  <c r="K47" i="63"/>
  <c r="L47" i="63" s="1"/>
  <c r="K36" i="63"/>
  <c r="K35" i="63"/>
  <c r="I36" i="63"/>
  <c r="K33" i="63"/>
  <c r="K29" i="63"/>
  <c r="L29" i="63" s="1"/>
  <c r="K31" i="63"/>
  <c r="G30" i="63"/>
  <c r="G31" i="63" s="1"/>
  <c r="G32" i="63" s="1"/>
  <c r="K30" i="63"/>
  <c r="K9" i="63"/>
  <c r="K11" i="63"/>
  <c r="K12" i="63"/>
  <c r="L12" i="63" s="1"/>
  <c r="K24" i="63"/>
  <c r="K13" i="63"/>
  <c r="L13" i="63" s="1"/>
  <c r="P13" i="63" s="1"/>
  <c r="S13" i="63" s="1"/>
  <c r="V13" i="63" s="1"/>
  <c r="K14" i="63"/>
  <c r="L14" i="63" s="1"/>
  <c r="K5" i="63"/>
  <c r="L5" i="63" s="1"/>
  <c r="K10" i="63"/>
  <c r="K8" i="63"/>
  <c r="K16" i="63"/>
  <c r="L16" i="63" s="1"/>
  <c r="O16" i="63" s="1"/>
  <c r="R16" i="63" s="1"/>
  <c r="U16" i="63" s="1"/>
  <c r="K6" i="63"/>
  <c r="L6" i="63" s="1"/>
  <c r="K26" i="63"/>
  <c r="L26" i="63" s="1"/>
  <c r="K34" i="63"/>
  <c r="K22" i="63"/>
  <c r="L22" i="63" s="1"/>
  <c r="K38" i="63"/>
  <c r="L38" i="63" s="1"/>
  <c r="G8" i="63"/>
  <c r="L17" i="63"/>
  <c r="P17" i="63" s="1"/>
  <c r="S17" i="63" s="1"/>
  <c r="V17" i="63" s="1"/>
  <c r="L28" i="63"/>
  <c r="O28" i="63" s="1"/>
  <c r="G10" i="63"/>
  <c r="O6" i="64" l="1"/>
  <c r="R6" i="64" s="1"/>
  <c r="U6" i="64" s="1"/>
  <c r="Q6" i="64"/>
  <c r="T6" i="64" s="1"/>
  <c r="W6" i="64" s="1"/>
  <c r="P6" i="64"/>
  <c r="S6" i="64" s="1"/>
  <c r="V6" i="64" s="1"/>
  <c r="P18" i="64"/>
  <c r="S18" i="64" s="1"/>
  <c r="V18" i="64" s="1"/>
  <c r="Q18" i="64"/>
  <c r="T18" i="64" s="1"/>
  <c r="W18" i="64" s="1"/>
  <c r="O18" i="64"/>
  <c r="R18" i="64" s="1"/>
  <c r="U18" i="64" s="1"/>
  <c r="P16" i="64"/>
  <c r="Y16" i="64" s="1"/>
  <c r="AB16" i="64" s="1"/>
  <c r="O16" i="64"/>
  <c r="R16" i="64" s="1"/>
  <c r="U16" i="64" s="1"/>
  <c r="P10" i="64"/>
  <c r="S10" i="64" s="1"/>
  <c r="V10" i="64" s="1"/>
  <c r="Q10" i="64"/>
  <c r="T10" i="64" s="1"/>
  <c r="W10" i="64" s="1"/>
  <c r="O13" i="64"/>
  <c r="R13" i="64" s="1"/>
  <c r="U13" i="64" s="1"/>
  <c r="O15" i="64"/>
  <c r="R15" i="64" s="1"/>
  <c r="U15" i="64" s="1"/>
  <c r="P13" i="64"/>
  <c r="S13" i="64" s="1"/>
  <c r="V13" i="64" s="1"/>
  <c r="P15" i="64"/>
  <c r="S15" i="64" s="1"/>
  <c r="V15" i="64" s="1"/>
  <c r="N15" i="65"/>
  <c r="N14" i="65"/>
  <c r="N13" i="65"/>
  <c r="N16" i="65"/>
  <c r="T16" i="65"/>
  <c r="N21" i="63"/>
  <c r="Q21" i="63" s="1"/>
  <c r="T21" i="63" s="1"/>
  <c r="O21" i="63"/>
  <c r="R21" i="63" s="1"/>
  <c r="U21" i="63" s="1"/>
  <c r="N20" i="63"/>
  <c r="Q20" i="63" s="1"/>
  <c r="T20" i="63" s="1"/>
  <c r="O20" i="63"/>
  <c r="R20" i="63" s="1"/>
  <c r="U20" i="63" s="1"/>
  <c r="N27" i="63"/>
  <c r="Q27" i="63" s="1"/>
  <c r="T27" i="63" s="1"/>
  <c r="P27" i="63"/>
  <c r="S27" i="63" s="1"/>
  <c r="V27" i="63" s="1"/>
  <c r="O27" i="63"/>
  <c r="R27" i="63" s="1"/>
  <c r="U27" i="63" s="1"/>
  <c r="O7" i="63"/>
  <c r="R7" i="63" s="1"/>
  <c r="U7" i="63" s="1"/>
  <c r="N7" i="63"/>
  <c r="Q7" i="63" s="1"/>
  <c r="T7" i="63" s="1"/>
  <c r="P7" i="63"/>
  <c r="S7" i="63" s="1"/>
  <c r="V7" i="63" s="1"/>
  <c r="P23" i="63"/>
  <c r="S23" i="63" s="1"/>
  <c r="V23" i="63" s="1"/>
  <c r="O23" i="63"/>
  <c r="R23" i="63" s="1"/>
  <c r="U23" i="63" s="1"/>
  <c r="Q8" i="64"/>
  <c r="T8" i="64" s="1"/>
  <c r="W8" i="64" s="1"/>
  <c r="P8" i="64"/>
  <c r="S8" i="64" s="1"/>
  <c r="V8" i="64" s="1"/>
  <c r="O8" i="64"/>
  <c r="R8" i="64" s="1"/>
  <c r="U8" i="64" s="1"/>
  <c r="Q9" i="64"/>
  <c r="T9" i="64" s="1"/>
  <c r="W9" i="64" s="1"/>
  <c r="P9" i="64"/>
  <c r="S9" i="64" s="1"/>
  <c r="V9" i="64" s="1"/>
  <c r="O9" i="64"/>
  <c r="R9" i="64" s="1"/>
  <c r="U9" i="64" s="1"/>
  <c r="T16" i="64"/>
  <c r="W16" i="64" s="1"/>
  <c r="Z16" i="64"/>
  <c r="O7" i="64"/>
  <c r="R7" i="64" s="1"/>
  <c r="U7" i="64" s="1"/>
  <c r="Q7" i="64"/>
  <c r="T7" i="64" s="1"/>
  <c r="W7" i="64" s="1"/>
  <c r="P7" i="64"/>
  <c r="S7" i="64" s="1"/>
  <c r="V7" i="64" s="1"/>
  <c r="Q11" i="64"/>
  <c r="T11" i="64" s="1"/>
  <c r="W11" i="64" s="1"/>
  <c r="P11" i="64"/>
  <c r="S11" i="64" s="1"/>
  <c r="V11" i="64" s="1"/>
  <c r="O11" i="64"/>
  <c r="R11" i="64" s="1"/>
  <c r="U11" i="64" s="1"/>
  <c r="Q12" i="64"/>
  <c r="T12" i="64" s="1"/>
  <c r="W12" i="64" s="1"/>
  <c r="P12" i="64"/>
  <c r="S12" i="64" s="1"/>
  <c r="V12" i="64" s="1"/>
  <c r="O12" i="64"/>
  <c r="R12" i="64" s="1"/>
  <c r="U12" i="64" s="1"/>
  <c r="L32" i="63"/>
  <c r="P32" i="63" s="1"/>
  <c r="Y32" i="63" s="1"/>
  <c r="AB32" i="63" s="1"/>
  <c r="L39" i="63"/>
  <c r="P39" i="63" s="1"/>
  <c r="S39" i="63" s="1"/>
  <c r="V39" i="63" s="1"/>
  <c r="L40" i="63"/>
  <c r="P40" i="63" s="1"/>
  <c r="S40" i="63" s="1"/>
  <c r="V40" i="63" s="1"/>
  <c r="G46" i="63"/>
  <c r="L46" i="63" s="1"/>
  <c r="G44" i="63"/>
  <c r="L44" i="63" s="1"/>
  <c r="L43" i="63"/>
  <c r="O43" i="63" s="1"/>
  <c r="R43" i="63" s="1"/>
  <c r="U43" i="63" s="1"/>
  <c r="L41" i="63"/>
  <c r="L42" i="63"/>
  <c r="L45" i="63"/>
  <c r="O47" i="63"/>
  <c r="X47" i="63" s="1"/>
  <c r="AA47" i="63" s="1"/>
  <c r="P47" i="63"/>
  <c r="S47" i="63" s="1"/>
  <c r="V47" i="63" s="1"/>
  <c r="N47" i="63"/>
  <c r="W47" i="63" s="1"/>
  <c r="Z47" i="63" s="1"/>
  <c r="N19" i="63"/>
  <c r="Q19" i="63" s="1"/>
  <c r="T19" i="63" s="1"/>
  <c r="O19" i="63"/>
  <c r="R19" i="63" s="1"/>
  <c r="U19" i="63" s="1"/>
  <c r="L31" i="63"/>
  <c r="P31" i="63" s="1"/>
  <c r="Y31" i="63" s="1"/>
  <c r="AB31" i="63" s="1"/>
  <c r="G33" i="63"/>
  <c r="O29" i="63"/>
  <c r="X29" i="63" s="1"/>
  <c r="AA29" i="63" s="1"/>
  <c r="N29" i="63"/>
  <c r="W29" i="63" s="1"/>
  <c r="Z29" i="63" s="1"/>
  <c r="P29" i="63"/>
  <c r="Y29" i="63" s="1"/>
  <c r="AB29" i="63" s="1"/>
  <c r="P18" i="63"/>
  <c r="S18" i="63" s="1"/>
  <c r="V18" i="63" s="1"/>
  <c r="L30" i="63"/>
  <c r="N18" i="63"/>
  <c r="Q18" i="63" s="1"/>
  <c r="T18" i="63" s="1"/>
  <c r="N17" i="63"/>
  <c r="Q17" i="63" s="1"/>
  <c r="T17" i="63" s="1"/>
  <c r="L8" i="63"/>
  <c r="N8" i="63" s="1"/>
  <c r="Q8" i="63" s="1"/>
  <c r="T8" i="63" s="1"/>
  <c r="G9" i="63"/>
  <c r="L9" i="63" s="1"/>
  <c r="O17" i="63"/>
  <c r="R17" i="63" s="1"/>
  <c r="U17" i="63" s="1"/>
  <c r="P6" i="63"/>
  <c r="S6" i="63" s="1"/>
  <c r="V6" i="63" s="1"/>
  <c r="N6" i="63"/>
  <c r="Q6" i="63" s="1"/>
  <c r="T6" i="63" s="1"/>
  <c r="O6" i="63"/>
  <c r="R6" i="63" s="1"/>
  <c r="U6" i="63" s="1"/>
  <c r="N5" i="63"/>
  <c r="Q5" i="63" s="1"/>
  <c r="T5" i="63" s="1"/>
  <c r="P5" i="63"/>
  <c r="S5" i="63" s="1"/>
  <c r="V5" i="63" s="1"/>
  <c r="O5" i="63"/>
  <c r="R5" i="63" s="1"/>
  <c r="U5" i="63" s="1"/>
  <c r="P14" i="63"/>
  <c r="S14" i="63" s="1"/>
  <c r="V14" i="63" s="1"/>
  <c r="O14" i="63"/>
  <c r="R14" i="63" s="1"/>
  <c r="U14" i="63" s="1"/>
  <c r="N14" i="63"/>
  <c r="Q14" i="63" s="1"/>
  <c r="T14" i="63" s="1"/>
  <c r="P12" i="63"/>
  <c r="S12" i="63" s="1"/>
  <c r="V12" i="63" s="1"/>
  <c r="O12" i="63"/>
  <c r="R12" i="63" s="1"/>
  <c r="U12" i="63" s="1"/>
  <c r="N12" i="63"/>
  <c r="Q12" i="63" s="1"/>
  <c r="T12" i="63" s="1"/>
  <c r="O13" i="63"/>
  <c r="R13" i="63" s="1"/>
  <c r="U13" i="63" s="1"/>
  <c r="P16" i="63"/>
  <c r="S16" i="63" s="1"/>
  <c r="V16" i="63" s="1"/>
  <c r="N16" i="63"/>
  <c r="Q16" i="63" s="1"/>
  <c r="T16" i="63" s="1"/>
  <c r="N13" i="63"/>
  <c r="Q13" i="63" s="1"/>
  <c r="T13" i="63" s="1"/>
  <c r="P38" i="63"/>
  <c r="S38" i="63" s="1"/>
  <c r="V38" i="63" s="1"/>
  <c r="O38" i="63"/>
  <c r="X38" i="63" s="1"/>
  <c r="AA38" i="63" s="1"/>
  <c r="N38" i="63"/>
  <c r="Q38" i="63" s="1"/>
  <c r="T38" i="63" s="1"/>
  <c r="N22" i="63"/>
  <c r="Q22" i="63" s="1"/>
  <c r="T22" i="63" s="1"/>
  <c r="P22" i="63"/>
  <c r="S22" i="63" s="1"/>
  <c r="V22" i="63" s="1"/>
  <c r="O22" i="63"/>
  <c r="R22" i="63" s="1"/>
  <c r="U22" i="63" s="1"/>
  <c r="P26" i="63"/>
  <c r="S26" i="63" s="1"/>
  <c r="V26" i="63" s="1"/>
  <c r="O26" i="63"/>
  <c r="R26" i="63" s="1"/>
  <c r="U26" i="63" s="1"/>
  <c r="N26" i="63"/>
  <c r="Q26" i="63" s="1"/>
  <c r="T26" i="63" s="1"/>
  <c r="O15" i="63"/>
  <c r="R15" i="63" s="1"/>
  <c r="U15" i="63" s="1"/>
  <c r="N15" i="63"/>
  <c r="Q15" i="63" s="1"/>
  <c r="T15" i="63" s="1"/>
  <c r="P15" i="63"/>
  <c r="S15" i="63" s="1"/>
  <c r="V15" i="63" s="1"/>
  <c r="P28" i="63"/>
  <c r="Y28" i="63" s="1"/>
  <c r="AB28" i="63" s="1"/>
  <c r="N28" i="63"/>
  <c r="W28" i="63" s="1"/>
  <c r="Z28" i="63" s="1"/>
  <c r="X28" i="63"/>
  <c r="AA28" i="63" s="1"/>
  <c r="R28" i="63"/>
  <c r="U28" i="63" s="1"/>
  <c r="L10" i="63"/>
  <c r="G11" i="63"/>
  <c r="L11" i="63" s="1"/>
  <c r="Z18" i="64" l="1"/>
  <c r="AC18" i="64" s="1"/>
  <c r="AC16" i="64"/>
  <c r="Y18" i="64"/>
  <c r="AB18" i="64" s="1"/>
  <c r="X18" i="64"/>
  <c r="AA18" i="64" s="1"/>
  <c r="S16" i="64"/>
  <c r="V16" i="64" s="1"/>
  <c r="X16" i="64"/>
  <c r="AA16" i="64" s="1"/>
  <c r="N17" i="65"/>
  <c r="T18" i="65"/>
  <c r="N18" i="65"/>
  <c r="T17" i="65"/>
  <c r="N32" i="63"/>
  <c r="W32" i="63" s="1"/>
  <c r="Z32" i="63" s="1"/>
  <c r="M4" i="64"/>
  <c r="O4" i="64" s="1"/>
  <c r="R4" i="64" s="1"/>
  <c r="U4" i="64" s="1"/>
  <c r="M5" i="64"/>
  <c r="O5" i="64" s="1"/>
  <c r="R5" i="64" s="1"/>
  <c r="U5" i="64" s="1"/>
  <c r="S32" i="63"/>
  <c r="V32" i="63" s="1"/>
  <c r="O32" i="63"/>
  <c r="R32" i="63" s="1"/>
  <c r="U32" i="63" s="1"/>
  <c r="Y39" i="63"/>
  <c r="AB39" i="63" s="1"/>
  <c r="N39" i="63"/>
  <c r="Q39" i="63" s="1"/>
  <c r="T39" i="63" s="1"/>
  <c r="O39" i="63"/>
  <c r="L33" i="63"/>
  <c r="N33" i="63" s="1"/>
  <c r="W33" i="63" s="1"/>
  <c r="Z33" i="63" s="1"/>
  <c r="L48" i="63"/>
  <c r="P48" i="63" s="1"/>
  <c r="N40" i="63"/>
  <c r="W40" i="63" s="1"/>
  <c r="Z40" i="63" s="1"/>
  <c r="O40" i="63"/>
  <c r="X40" i="63" s="1"/>
  <c r="AA40" i="63" s="1"/>
  <c r="Y40" i="63"/>
  <c r="AB40" i="63" s="1"/>
  <c r="O46" i="63"/>
  <c r="P46" i="63"/>
  <c r="N46" i="63"/>
  <c r="O44" i="63"/>
  <c r="P44" i="63"/>
  <c r="N44" i="63"/>
  <c r="P43" i="63"/>
  <c r="Y43" i="63" s="1"/>
  <c r="AB43" i="63" s="1"/>
  <c r="O41" i="63"/>
  <c r="N41" i="63"/>
  <c r="P41" i="63"/>
  <c r="N43" i="63"/>
  <c r="W43" i="63" s="1"/>
  <c r="Z43" i="63" s="1"/>
  <c r="X43" i="63"/>
  <c r="AA43" i="63" s="1"/>
  <c r="P42" i="63"/>
  <c r="O42" i="63"/>
  <c r="N42" i="63"/>
  <c r="P45" i="63"/>
  <c r="O45" i="63"/>
  <c r="N45" i="63"/>
  <c r="R47" i="63"/>
  <c r="U47" i="63" s="1"/>
  <c r="Q47" i="63"/>
  <c r="T47" i="63" s="1"/>
  <c r="Y47" i="63"/>
  <c r="AB47" i="63" s="1"/>
  <c r="R29" i="63"/>
  <c r="U29" i="63" s="1"/>
  <c r="S31" i="63"/>
  <c r="V31" i="63" s="1"/>
  <c r="N31" i="63"/>
  <c r="W31" i="63" s="1"/>
  <c r="Z31" i="63" s="1"/>
  <c r="O31" i="63"/>
  <c r="X31" i="63" s="1"/>
  <c r="AA31" i="63" s="1"/>
  <c r="Q29" i="63"/>
  <c r="T29" i="63" s="1"/>
  <c r="R38" i="63"/>
  <c r="U38" i="63" s="1"/>
  <c r="S29" i="63"/>
  <c r="V29" i="63" s="1"/>
  <c r="P30" i="63"/>
  <c r="O30" i="63"/>
  <c r="N30" i="63"/>
  <c r="O8" i="63"/>
  <c r="R8" i="63" s="1"/>
  <c r="U8" i="63" s="1"/>
  <c r="S28" i="63"/>
  <c r="V28" i="63" s="1"/>
  <c r="P9" i="63"/>
  <c r="S9" i="63" s="1"/>
  <c r="V9" i="63" s="1"/>
  <c r="O9" i="63"/>
  <c r="R9" i="63" s="1"/>
  <c r="U9" i="63" s="1"/>
  <c r="N9" i="63"/>
  <c r="Q9" i="63" s="1"/>
  <c r="T9" i="63" s="1"/>
  <c r="P8" i="63"/>
  <c r="S8" i="63" s="1"/>
  <c r="V8" i="63" s="1"/>
  <c r="W38" i="63"/>
  <c r="Z38" i="63" s="1"/>
  <c r="Y38" i="63"/>
  <c r="AB38" i="63" s="1"/>
  <c r="Q28" i="63"/>
  <c r="T28" i="63" s="1"/>
  <c r="N10" i="63"/>
  <c r="Q10" i="63" s="1"/>
  <c r="T10" i="63" s="1"/>
  <c r="P10" i="63"/>
  <c r="S10" i="63" s="1"/>
  <c r="V10" i="63" s="1"/>
  <c r="O10" i="63"/>
  <c r="R10" i="63" s="1"/>
  <c r="U10" i="63" s="1"/>
  <c r="O11" i="63"/>
  <c r="R11" i="63" s="1"/>
  <c r="U11" i="63" s="1"/>
  <c r="P11" i="63"/>
  <c r="S11" i="63" s="1"/>
  <c r="V11" i="63" s="1"/>
  <c r="N11" i="63"/>
  <c r="Q11" i="63" s="1"/>
  <c r="T11" i="63" s="1"/>
  <c r="H44" i="28"/>
  <c r="H45" i="28"/>
  <c r="H43" i="28"/>
  <c r="G44" i="28"/>
  <c r="G45" i="28"/>
  <c r="G43" i="28"/>
  <c r="P5" i="64" l="1"/>
  <c r="S5" i="64" s="1"/>
  <c r="V5" i="64" s="1"/>
  <c r="AD18" i="64"/>
  <c r="AE18" i="64" s="1"/>
  <c r="AD16" i="64"/>
  <c r="AE16" i="64" s="1"/>
  <c r="Q5" i="64"/>
  <c r="T5" i="64" s="1"/>
  <c r="W5" i="64" s="1"/>
  <c r="Q32" i="63"/>
  <c r="T32" i="63" s="1"/>
  <c r="X32" i="63"/>
  <c r="AA32" i="63" s="1"/>
  <c r="W39" i="63"/>
  <c r="Z39" i="63" s="1"/>
  <c r="Q4" i="64"/>
  <c r="T4" i="64" s="1"/>
  <c r="W4" i="64" s="1"/>
  <c r="P4" i="64"/>
  <c r="S4" i="64" s="1"/>
  <c r="V4" i="64" s="1"/>
  <c r="O33" i="63"/>
  <c r="X33" i="63" s="1"/>
  <c r="AA33" i="63" s="1"/>
  <c r="N48" i="63"/>
  <c r="Q48" i="63" s="1"/>
  <c r="T48" i="63" s="1"/>
  <c r="O48" i="63"/>
  <c r="X48" i="63" s="1"/>
  <c r="AA48" i="63" s="1"/>
  <c r="Q33" i="63"/>
  <c r="T33" i="63" s="1"/>
  <c r="X39" i="63"/>
  <c r="AA39" i="63" s="1"/>
  <c r="R39" i="63"/>
  <c r="U39" i="63" s="1"/>
  <c r="P33" i="63"/>
  <c r="Y33" i="63" s="1"/>
  <c r="AB33" i="63" s="1"/>
  <c r="R40" i="63"/>
  <c r="U40" i="63" s="1"/>
  <c r="Q40" i="63"/>
  <c r="T40" i="63" s="1"/>
  <c r="Q43" i="63"/>
  <c r="T43" i="63" s="1"/>
  <c r="Y48" i="63"/>
  <c r="AB48" i="63" s="1"/>
  <c r="S48" i="63"/>
  <c r="V48" i="63" s="1"/>
  <c r="X44" i="63"/>
  <c r="AA44" i="63" s="1"/>
  <c r="R44" i="63"/>
  <c r="U44" i="63" s="1"/>
  <c r="S43" i="63"/>
  <c r="V43" i="63" s="1"/>
  <c r="Q46" i="63"/>
  <c r="T46" i="63" s="1"/>
  <c r="W46" i="63"/>
  <c r="Z46" i="63" s="1"/>
  <c r="W44" i="63"/>
  <c r="Z44" i="63" s="1"/>
  <c r="Q44" i="63"/>
  <c r="T44" i="63" s="1"/>
  <c r="Y44" i="63"/>
  <c r="AB44" i="63" s="1"/>
  <c r="S44" i="63"/>
  <c r="V44" i="63" s="1"/>
  <c r="S46" i="63"/>
  <c r="V46" i="63" s="1"/>
  <c r="Y46" i="63"/>
  <c r="AB46" i="63" s="1"/>
  <c r="R46" i="63"/>
  <c r="U46" i="63" s="1"/>
  <c r="X46" i="63"/>
  <c r="AA46" i="63" s="1"/>
  <c r="W41" i="63"/>
  <c r="Z41" i="63" s="1"/>
  <c r="Q41" i="63"/>
  <c r="T41" i="63" s="1"/>
  <c r="Y41" i="63"/>
  <c r="AB41" i="63" s="1"/>
  <c r="S41" i="63"/>
  <c r="V41" i="63" s="1"/>
  <c r="R41" i="63"/>
  <c r="U41" i="63" s="1"/>
  <c r="X41" i="63"/>
  <c r="AA41" i="63" s="1"/>
  <c r="Q42" i="63"/>
  <c r="T42" i="63" s="1"/>
  <c r="W42" i="63"/>
  <c r="Z42" i="63" s="1"/>
  <c r="R31" i="63"/>
  <c r="U31" i="63" s="1"/>
  <c r="X42" i="63"/>
  <c r="AA42" i="63" s="1"/>
  <c r="R42" i="63"/>
  <c r="U42" i="63" s="1"/>
  <c r="Y42" i="63"/>
  <c r="AB42" i="63" s="1"/>
  <c r="S42" i="63"/>
  <c r="V42" i="63" s="1"/>
  <c r="W45" i="63"/>
  <c r="Z45" i="63" s="1"/>
  <c r="Q45" i="63"/>
  <c r="T45" i="63" s="1"/>
  <c r="X45" i="63"/>
  <c r="AA45" i="63" s="1"/>
  <c r="R45" i="63"/>
  <c r="U45" i="63" s="1"/>
  <c r="Y45" i="63"/>
  <c r="AB45" i="63" s="1"/>
  <c r="S45" i="63"/>
  <c r="V45" i="63" s="1"/>
  <c r="Q31" i="63"/>
  <c r="T31" i="63" s="1"/>
  <c r="W30" i="63"/>
  <c r="Z30" i="63" s="1"/>
  <c r="Q30" i="63"/>
  <c r="T30" i="63" s="1"/>
  <c r="X30" i="63"/>
  <c r="AA30" i="63" s="1"/>
  <c r="R30" i="63"/>
  <c r="U30" i="63" s="1"/>
  <c r="Y30" i="63"/>
  <c r="AB30" i="63" s="1"/>
  <c r="S30" i="63"/>
  <c r="V30" i="63" s="1"/>
  <c r="R48" i="63" l="1"/>
  <c r="U48" i="63" s="1"/>
  <c r="W48" i="63"/>
  <c r="Z48" i="63" s="1"/>
  <c r="R33" i="63"/>
  <c r="U33" i="63" s="1"/>
  <c r="S33" i="63"/>
  <c r="V33" i="63" s="1"/>
  <c r="H33" i="28" l="1"/>
  <c r="H18" i="28"/>
  <c r="H16" i="28"/>
  <c r="H1" i="28"/>
  <c r="G33" i="28"/>
  <c r="G18" i="28"/>
  <c r="G16" i="28"/>
  <c r="F1" i="28"/>
  <c r="G1" i="28"/>
  <c r="F44" i="28" l="1"/>
  <c r="F45" i="28"/>
  <c r="F43" i="28"/>
  <c r="E44" i="28"/>
  <c r="E45" i="28"/>
  <c r="E43" i="28"/>
  <c r="D45" i="28"/>
  <c r="D44" i="28"/>
  <c r="D43" i="28"/>
  <c r="F33" i="28"/>
  <c r="F18" i="28"/>
  <c r="F17" i="28"/>
  <c r="F16" i="28"/>
  <c r="E33" i="28"/>
  <c r="D33" i="28"/>
  <c r="K7" i="45"/>
  <c r="K6" i="45"/>
  <c r="E18" i="28"/>
  <c r="E17" i="28"/>
  <c r="E16" i="28"/>
  <c r="D16" i="28"/>
  <c r="D17" i="28" s="1"/>
  <c r="E1" i="28"/>
  <c r="D1" i="28"/>
  <c r="H2" i="60"/>
  <c r="G24" i="63" l="1"/>
  <c r="L24" i="63" s="1"/>
  <c r="G14" i="64"/>
  <c r="M14" i="64" s="1"/>
  <c r="G14" i="66"/>
  <c r="G14" i="65"/>
  <c r="G22" i="65"/>
  <c r="G22" i="66"/>
  <c r="G17" i="65"/>
  <c r="G17" i="66"/>
  <c r="G34" i="63"/>
  <c r="G17" i="64"/>
  <c r="M17" i="64" s="1"/>
  <c r="G25" i="63"/>
  <c r="L25" i="63" s="1"/>
  <c r="H17" i="28"/>
  <c r="G17" i="28"/>
  <c r="D18" i="28"/>
  <c r="H32" i="60"/>
  <c r="I32" i="60" s="1"/>
  <c r="K32" i="60" s="1"/>
  <c r="H31" i="60"/>
  <c r="I31" i="60" s="1"/>
  <c r="K31" i="60" s="1"/>
  <c r="H30" i="60"/>
  <c r="I30" i="60" s="1"/>
  <c r="K30" i="60" s="1"/>
  <c r="H25" i="60"/>
  <c r="J25" i="60" s="1"/>
  <c r="H24" i="60"/>
  <c r="J24" i="60" s="1"/>
  <c r="H23" i="60"/>
  <c r="J23" i="60" s="1"/>
  <c r="H18" i="60"/>
  <c r="J18" i="60" s="1"/>
  <c r="H17" i="60"/>
  <c r="J17" i="60" s="1"/>
  <c r="H16" i="60"/>
  <c r="J16" i="60" s="1"/>
  <c r="H11" i="60"/>
  <c r="J11" i="60" s="1"/>
  <c r="H10" i="60"/>
  <c r="J10" i="60" s="1"/>
  <c r="H9" i="60"/>
  <c r="J9" i="60" s="1"/>
  <c r="H4" i="60"/>
  <c r="J4" i="60" s="1"/>
  <c r="H3" i="60"/>
  <c r="J3" i="60" s="1"/>
  <c r="J2" i="60"/>
  <c r="O25" i="63" l="1"/>
  <c r="R25" i="63" s="1"/>
  <c r="U25" i="63" s="1"/>
  <c r="P25" i="63"/>
  <c r="S25" i="63" s="1"/>
  <c r="V25" i="63" s="1"/>
  <c r="N25" i="63"/>
  <c r="Q25" i="63" s="1"/>
  <c r="T25" i="63" s="1"/>
  <c r="O17" i="64"/>
  <c r="Q17" i="64"/>
  <c r="P17" i="64"/>
  <c r="G36" i="63"/>
  <c r="L36" i="63" s="1"/>
  <c r="G35" i="63"/>
  <c r="L34" i="63"/>
  <c r="Q14" i="64"/>
  <c r="T14" i="64" s="1"/>
  <c r="W14" i="64" s="1"/>
  <c r="O14" i="64"/>
  <c r="R14" i="64" s="1"/>
  <c r="U14" i="64" s="1"/>
  <c r="P14" i="64"/>
  <c r="S14" i="64" s="1"/>
  <c r="V14" i="64" s="1"/>
  <c r="N24" i="63"/>
  <c r="Q24" i="63" s="1"/>
  <c r="T24" i="63" s="1"/>
  <c r="P24" i="63"/>
  <c r="S24" i="63" s="1"/>
  <c r="V24" i="63" s="1"/>
  <c r="O24" i="63"/>
  <c r="R24" i="63" s="1"/>
  <c r="U24" i="63" s="1"/>
  <c r="P34" i="63" l="1"/>
  <c r="O34" i="63"/>
  <c r="N34" i="63"/>
  <c r="G37" i="63"/>
  <c r="L37" i="63" s="1"/>
  <c r="L35" i="63"/>
  <c r="O36" i="63"/>
  <c r="P36" i="63"/>
  <c r="N36" i="63"/>
  <c r="Y17" i="64"/>
  <c r="AB17" i="64" s="1"/>
  <c r="S17" i="64"/>
  <c r="V17" i="64" s="1"/>
  <c r="T17" i="64"/>
  <c r="W17" i="64" s="1"/>
  <c r="Z17" i="64"/>
  <c r="X17" i="64"/>
  <c r="AA17" i="64" s="1"/>
  <c r="R17" i="64"/>
  <c r="U17" i="64" s="1"/>
  <c r="AC17" i="64" l="1"/>
  <c r="AD17" i="64"/>
  <c r="AE17" i="64" s="1"/>
  <c r="W36" i="63"/>
  <c r="Z36" i="63" s="1"/>
  <c r="Q36" i="63"/>
  <c r="T36" i="63" s="1"/>
  <c r="Y36" i="63"/>
  <c r="AB36" i="63" s="1"/>
  <c r="S36" i="63"/>
  <c r="V36" i="63" s="1"/>
  <c r="N35" i="63"/>
  <c r="O35" i="63"/>
  <c r="P35" i="63"/>
  <c r="W34" i="63"/>
  <c r="Z34" i="63" s="1"/>
  <c r="Q34" i="63"/>
  <c r="T34" i="63" s="1"/>
  <c r="R34" i="63"/>
  <c r="U34" i="63" s="1"/>
  <c r="X34" i="63"/>
  <c r="AA34" i="63" s="1"/>
  <c r="X36" i="63"/>
  <c r="AA36" i="63" s="1"/>
  <c r="R36" i="63"/>
  <c r="U36" i="63" s="1"/>
  <c r="P37" i="63"/>
  <c r="N37" i="63"/>
  <c r="O37" i="63"/>
  <c r="Y34" i="63"/>
  <c r="AB34" i="63" s="1"/>
  <c r="S34" i="63"/>
  <c r="V34" i="63" s="1"/>
  <c r="X35" i="63" l="1"/>
  <c r="AA35" i="63" s="1"/>
  <c r="R35" i="63"/>
  <c r="U35" i="63" s="1"/>
  <c r="W35" i="63"/>
  <c r="Z35" i="63" s="1"/>
  <c r="Q35" i="63"/>
  <c r="T35" i="63" s="1"/>
  <c r="W37" i="63"/>
  <c r="Z37" i="63" s="1"/>
  <c r="Q37" i="63"/>
  <c r="T37" i="63" s="1"/>
  <c r="X37" i="63"/>
  <c r="AA37" i="63" s="1"/>
  <c r="R37" i="63"/>
  <c r="U37" i="63" s="1"/>
  <c r="Y35" i="63"/>
  <c r="AB35" i="63" s="1"/>
  <c r="S35" i="63"/>
  <c r="V35" i="63" s="1"/>
  <c r="Y37" i="63"/>
  <c r="AB37" i="63" s="1"/>
  <c r="S37" i="63"/>
  <c r="V37" i="6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1" authorId="0" shapeId="0" xr:uid="{46667708-6BBE-4491-9D02-9E379F04C089}">
      <text>
        <r>
          <rPr>
            <b/>
            <sz val="9"/>
            <color indexed="81"/>
            <rFont val="Tahoma"/>
            <family val="2"/>
          </rPr>
          <t>Author:</t>
        </r>
        <r>
          <rPr>
            <sz val="9"/>
            <color indexed="81"/>
            <rFont val="Tahoma"/>
            <family val="2"/>
          </rPr>
          <t xml:space="preserve">
Dropdown selection
-Liquid (added to water) for small amount of product diluted with water
-Liquid (poured) for adding product to another vessel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16" authorId="0" shapeId="0" xr:uid="{69A146E9-BB6D-4A31-9602-828F589FBA47}">
      <text>
        <r>
          <rPr>
            <b/>
            <sz val="9"/>
            <color indexed="81"/>
            <rFont val="Tahoma"/>
            <family val="2"/>
          </rPr>
          <t>Author:</t>
        </r>
        <r>
          <rPr>
            <sz val="9"/>
            <color indexed="81"/>
            <rFont val="Tahoma"/>
            <family val="2"/>
          </rPr>
          <t xml:space="preserve">
Based on CEM Guide, and Isaacs et al., 2014</t>
        </r>
      </text>
    </comment>
    <comment ref="H17" authorId="0" shapeId="0" xr:uid="{7181DC6F-5212-4EFB-8F65-EA76CFF462C8}">
      <text>
        <r>
          <rPr>
            <b/>
            <sz val="9"/>
            <color indexed="81"/>
            <rFont val="Tahoma"/>
            <family val="2"/>
          </rPr>
          <t>Author:</t>
        </r>
        <r>
          <rPr>
            <sz val="9"/>
            <color indexed="81"/>
            <rFont val="Tahoma"/>
            <family val="2"/>
          </rPr>
          <t xml:space="preserve">
Based on CEM Guide, and Isaacs et al., 2014</t>
        </r>
      </text>
    </comment>
    <comment ref="H18" authorId="0" shapeId="0" xr:uid="{DAEFB2F4-4A99-420E-8119-012DDCCD96DD}">
      <text>
        <r>
          <rPr>
            <b/>
            <sz val="9"/>
            <color indexed="81"/>
            <rFont val="Tahoma"/>
            <family val="2"/>
          </rPr>
          <t>Author:</t>
        </r>
        <r>
          <rPr>
            <sz val="9"/>
            <color indexed="81"/>
            <rFont val="Tahoma"/>
            <family val="2"/>
          </rPr>
          <t xml:space="preserve">
Based on CEM Guide, and Isaacs et al., 2014</t>
        </r>
      </text>
    </comment>
    <comment ref="H21" authorId="0" shapeId="0" xr:uid="{5D27F438-7DE7-45BB-9D07-FC278E9B6DCA}">
      <text>
        <r>
          <rPr>
            <b/>
            <sz val="9"/>
            <color indexed="81"/>
            <rFont val="Tahoma"/>
            <family val="2"/>
          </rPr>
          <t>Author:</t>
        </r>
        <r>
          <rPr>
            <sz val="9"/>
            <color indexed="81"/>
            <rFont val="Tahoma"/>
            <family val="2"/>
          </rPr>
          <t xml:space="preserve">
Based on CEM Guide, and Isaacs et al., 2014</t>
        </r>
      </text>
    </comment>
    <comment ref="H22" authorId="0" shapeId="0" xr:uid="{EBE7BF57-91D5-4BB7-9ED4-0523F695E0A4}">
      <text>
        <r>
          <rPr>
            <b/>
            <sz val="9"/>
            <color indexed="81"/>
            <rFont val="Tahoma"/>
            <family val="2"/>
          </rPr>
          <t>Author:</t>
        </r>
        <r>
          <rPr>
            <sz val="9"/>
            <color indexed="81"/>
            <rFont val="Tahoma"/>
            <family val="2"/>
          </rPr>
          <t xml:space="preserve">
Based on CEM Guide, and Isaacs et al., 2014</t>
        </r>
      </text>
    </comment>
    <comment ref="H23" authorId="0" shapeId="0" xr:uid="{FEB1F318-3CE3-41FC-9944-90E44B2A7E3D}">
      <text>
        <r>
          <rPr>
            <b/>
            <sz val="9"/>
            <color indexed="81"/>
            <rFont val="Tahoma"/>
            <family val="2"/>
          </rPr>
          <t>Author:</t>
        </r>
        <r>
          <rPr>
            <sz val="9"/>
            <color indexed="81"/>
            <rFont val="Tahoma"/>
            <family val="2"/>
          </rPr>
          <t xml:space="preserve">
Based on CEM Guide, and Isaacs et al., 2014</t>
        </r>
      </text>
    </comment>
    <comment ref="H25" authorId="0" shapeId="0" xr:uid="{A044FAF2-CCC9-49B4-AD30-6E6A4AE08ECD}">
      <text>
        <r>
          <rPr>
            <b/>
            <sz val="9"/>
            <color indexed="81"/>
            <rFont val="Tahoma"/>
            <family val="2"/>
          </rPr>
          <t>Author:</t>
        </r>
        <r>
          <rPr>
            <sz val="9"/>
            <color indexed="81"/>
            <rFont val="Tahoma"/>
            <family val="2"/>
          </rPr>
          <t xml:space="preserve">
Based on CEM Guide, and Isaacs et al., 2014</t>
        </r>
      </text>
    </comment>
    <comment ref="H26" authorId="0" shapeId="0" xr:uid="{2DE647BC-23C8-4449-98AB-C4DC589970C9}">
      <text>
        <r>
          <rPr>
            <b/>
            <sz val="9"/>
            <color indexed="81"/>
            <rFont val="Tahoma"/>
            <family val="2"/>
          </rPr>
          <t>Author:</t>
        </r>
        <r>
          <rPr>
            <sz val="9"/>
            <color indexed="81"/>
            <rFont val="Tahoma"/>
            <family val="2"/>
          </rPr>
          <t xml:space="preserve">
Based on CEM Guide, and Isaacs et al., 2014</t>
        </r>
      </text>
    </comment>
    <comment ref="H27" authorId="0" shapeId="0" xr:uid="{8EEDD5B3-636F-40C0-A2F7-D2CA29647D0A}">
      <text>
        <r>
          <rPr>
            <b/>
            <sz val="9"/>
            <color indexed="81"/>
            <rFont val="Tahoma"/>
            <family val="2"/>
          </rPr>
          <t>Author:</t>
        </r>
        <r>
          <rPr>
            <sz val="9"/>
            <color indexed="81"/>
            <rFont val="Tahoma"/>
            <family val="2"/>
          </rPr>
          <t xml:space="preserve">
Based on CEM Guide, and Isaacs et al., 2014</t>
        </r>
      </text>
    </comment>
  </commentList>
</comments>
</file>

<file path=xl/sharedStrings.xml><?xml version="1.0" encoding="utf-8"?>
<sst xmlns="http://schemas.openxmlformats.org/spreadsheetml/2006/main" count="2133" uniqueCount="582">
  <si>
    <t>PUBLIC RELEASE DRAFT</t>
  </si>
  <si>
    <t>Table of Contents</t>
  </si>
  <si>
    <t>Tab Name</t>
  </si>
  <si>
    <t>Description</t>
  </si>
  <si>
    <t>Hazard Equations &amp; Inputs</t>
  </si>
  <si>
    <t>Contains human hazard values used in the calculation of margin of exposure (MOE) values</t>
  </si>
  <si>
    <t>P-Chem</t>
  </si>
  <si>
    <t>Use Report Information</t>
  </si>
  <si>
    <t>Provides snip picture of consumer related information from Use Report</t>
  </si>
  <si>
    <t>COU Crosswalk</t>
  </si>
  <si>
    <t>Crosswalk of products identified by EPA Use Report to COUs and consumer scenarios</t>
  </si>
  <si>
    <t>General Inputs</t>
  </si>
  <si>
    <t>Compilation of used information from product SDSs, TDSs, and online search</t>
  </si>
  <si>
    <t>Compiled Products</t>
  </si>
  <si>
    <t>Inputs for product consumer scenarios compiled in one tab</t>
  </si>
  <si>
    <t>Dermal Exposure</t>
  </si>
  <si>
    <t>Inputs, calculations, and dermal exposure estimates for consumer scenarios</t>
  </si>
  <si>
    <t>NONCANCER HEDs AND HECs for     1,2-DICHLOROPROPANE</t>
  </si>
  <si>
    <t>STUDY INFO</t>
  </si>
  <si>
    <t>ORAL/DERMAL</t>
  </si>
  <si>
    <r>
      <t>INHALATION</t>
    </r>
    <r>
      <rPr>
        <b/>
        <vertAlign val="superscript"/>
        <sz val="11"/>
        <color rgb="FFFF0000"/>
        <rFont val="Calibri"/>
        <family val="2"/>
        <scheme val="minor"/>
      </rPr>
      <t>b</t>
    </r>
  </si>
  <si>
    <t>Exposure</t>
  </si>
  <si>
    <t>Health</t>
  </si>
  <si>
    <t>Species</t>
  </si>
  <si>
    <t>Doses*</t>
  </si>
  <si>
    <t>POD Type</t>
  </si>
  <si>
    <t>Effect at LOAEL</t>
  </si>
  <si>
    <t>POD</t>
  </si>
  <si>
    <t>Reference</t>
  </si>
  <si>
    <t>HERO ID</t>
  </si>
  <si>
    <r>
      <t>DAF</t>
    </r>
    <r>
      <rPr>
        <b/>
        <vertAlign val="superscript"/>
        <sz val="11"/>
        <color rgb="FFFF0000"/>
        <rFont val="Calibri"/>
        <family val="2"/>
        <scheme val="minor"/>
      </rPr>
      <t>a</t>
    </r>
  </si>
  <si>
    <t>HED-Daily       (mg/kg-day)</t>
  </si>
  <si>
    <t>Total UF (UFA = 3; UFH = 10, UFL = 1 or 10)</t>
  </si>
  <si>
    <t xml:space="preserve">HEC-Daily, 24 hr (mg/m3)             </t>
  </si>
  <si>
    <r>
      <t>HEC-Daily, 24 hr (ppm)</t>
    </r>
    <r>
      <rPr>
        <b/>
        <vertAlign val="superscript"/>
        <sz val="11"/>
        <color rgb="FFFF0000"/>
        <rFont val="Calibri"/>
        <family val="2"/>
        <scheme val="minor"/>
      </rPr>
      <t>c</t>
    </r>
    <r>
      <rPr>
        <b/>
        <sz val="11"/>
        <color rgb="FF000000"/>
        <rFont val="Calibri"/>
        <family val="2"/>
        <scheme val="minor"/>
      </rPr>
      <t xml:space="preserve">         </t>
    </r>
  </si>
  <si>
    <t>Scenario</t>
  </si>
  <si>
    <t>Outcome</t>
  </si>
  <si>
    <t>Route</t>
  </si>
  <si>
    <t>Duration</t>
  </si>
  <si>
    <t>(sex)</t>
  </si>
  <si>
    <t>(mg/kg/day) M/F</t>
  </si>
  <si>
    <t>(mg/kg-day)</t>
  </si>
  <si>
    <t>Acute</t>
  </si>
  <si>
    <t>Neurological</t>
  </si>
  <si>
    <t>Oral/Dermal</t>
  </si>
  <si>
    <t>GD6-15</t>
  </si>
  <si>
    <t>Rats</t>
  </si>
  <si>
    <t>NOAEL</t>
  </si>
  <si>
    <t>CNS Depression</t>
  </si>
  <si>
    <t>Kirk, 1995</t>
  </si>
  <si>
    <t>Inhalation</t>
  </si>
  <si>
    <t>Intermediate</t>
  </si>
  <si>
    <t>Respiratory</t>
  </si>
  <si>
    <t>13 weeks</t>
  </si>
  <si>
    <t>Nasal lesions</t>
  </si>
  <si>
    <t>Chronic</t>
  </si>
  <si>
    <t xml:space="preserve"> </t>
  </si>
  <si>
    <r>
      <t>a</t>
    </r>
    <r>
      <rPr>
        <b/>
        <i/>
        <sz val="11"/>
        <color rgb="FF000000"/>
        <rFont val="Calibri"/>
        <family val="2"/>
        <scheme val="minor"/>
      </rPr>
      <t>Dosimetric adjustment factors (DAFs)</t>
    </r>
  </si>
  <si>
    <r>
      <t>Animal bw (kg)</t>
    </r>
    <r>
      <rPr>
        <b/>
        <sz val="11"/>
        <color rgb="FFFF0000"/>
        <rFont val="Calibri"/>
        <family val="2"/>
        <scheme val="minor"/>
      </rPr>
      <t>*</t>
    </r>
  </si>
  <si>
    <t>DAF based</t>
  </si>
  <si>
    <t>on 80 kg</t>
  </si>
  <si>
    <t>Mouse</t>
  </si>
  <si>
    <t>Rat</t>
  </si>
  <si>
    <t>Dog</t>
  </si>
  <si>
    <r>
      <t>*</t>
    </r>
    <r>
      <rPr>
        <sz val="11"/>
        <rFont val="Calibri"/>
        <family val="2"/>
        <scheme val="minor"/>
      </rPr>
      <t xml:space="preserve">Body weights from </t>
    </r>
    <r>
      <rPr>
        <i/>
        <sz val="11"/>
        <color rgb="FF000000"/>
        <rFont val="Calibri"/>
        <family val="2"/>
        <scheme val="minor"/>
      </rPr>
      <t>Recommended Use of Body Weight 3/4 as the Default Method in Derivation of the Oral Reference Dose</t>
    </r>
    <r>
      <rPr>
        <sz val="11"/>
        <color rgb="FF000000"/>
        <rFont val="Calibri"/>
        <family val="2"/>
        <scheme val="minor"/>
      </rPr>
      <t>(U.S. EPA, 2011).</t>
    </r>
  </si>
  <si>
    <r>
      <t xml:space="preserve">b </t>
    </r>
    <r>
      <rPr>
        <b/>
        <i/>
        <sz val="11"/>
        <rFont val="Calibri"/>
        <family val="2"/>
        <scheme val="minor"/>
      </rPr>
      <t>Conversion to Inhalation HEC</t>
    </r>
  </si>
  <si>
    <t>Breathing rate (m3/hr)</t>
  </si>
  <si>
    <t>Hrs/day</t>
  </si>
  <si>
    <t>Body weight (adult)</t>
  </si>
  <si>
    <r>
      <t xml:space="preserve">c </t>
    </r>
    <r>
      <rPr>
        <b/>
        <i/>
        <sz val="11"/>
        <color rgb="FF000000"/>
        <rFont val="Calibri"/>
        <family val="2"/>
        <scheme val="minor"/>
      </rPr>
      <t>Conversion from mg/m3 to ppm</t>
    </r>
  </si>
  <si>
    <t>Molar volume of gas at standard temp/pressure (L/mol)</t>
  </si>
  <si>
    <t>12DCP molecular weight</t>
  </si>
  <si>
    <t>Physical and Chemical Properties for DEHP Used in Consumer Modeling</t>
  </si>
  <si>
    <t>Property or Endpoint</t>
  </si>
  <si>
    <t>Mean</t>
  </si>
  <si>
    <t>Selected Value</t>
  </si>
  <si>
    <t>Unit</t>
  </si>
  <si>
    <t>Molecular weight</t>
  </si>
  <si>
    <t>g/mol</t>
  </si>
  <si>
    <t>Vapor pressure</t>
  </si>
  <si>
    <t>mm Hg</t>
  </si>
  <si>
    <t>Water solubility</t>
  </si>
  <si>
    <t>mg/L</t>
  </si>
  <si>
    <t>Octanol/water partition coefficient (log Kow)</t>
  </si>
  <si>
    <t>-</t>
  </si>
  <si>
    <t>Henry’s Law constant</t>
  </si>
  <si>
    <t>atm·m3/mol</t>
  </si>
  <si>
    <r>
      <t>Octanol/air partition coefficient (log K</t>
    </r>
    <r>
      <rPr>
        <vertAlign val="subscript"/>
        <sz val="11"/>
        <color rgb="FF111111"/>
        <rFont val="Calibri"/>
        <family val="2"/>
        <scheme val="minor"/>
      </rPr>
      <t>OA</t>
    </r>
    <r>
      <rPr>
        <sz val="11"/>
        <color rgb="FF111111"/>
        <rFont val="Calibri"/>
        <family val="2"/>
        <scheme val="minor"/>
      </rPr>
      <t>)</t>
    </r>
  </si>
  <si>
    <t>Use Report for 1,2-Dichloropropane (CASRN 78-87-5)</t>
  </si>
  <si>
    <t>Hero No.</t>
  </si>
  <si>
    <t>Product</t>
  </si>
  <si>
    <t>HERO No.</t>
  </si>
  <si>
    <t>Cera TeWax</t>
  </si>
  <si>
    <t>Cera Fluida</t>
  </si>
  <si>
    <t>Cera Distaccante</t>
  </si>
  <si>
    <t>Lustro Italiano Stone Polish</t>
  </si>
  <si>
    <t>W&amp;S Ultra Premium Sealer</t>
  </si>
  <si>
    <t>COU</t>
  </si>
  <si>
    <t>Sub Category COU</t>
  </si>
  <si>
    <t>Use Scenario Name for Modeling</t>
  </si>
  <si>
    <t>Exposures Modeled</t>
  </si>
  <si>
    <t>CEM ENV</t>
  </si>
  <si>
    <t>Source</t>
  </si>
  <si>
    <t>Product Name</t>
  </si>
  <si>
    <t xml:space="preserve">Manufacturer </t>
  </si>
  <si>
    <t>Weight Fractions (%)</t>
  </si>
  <si>
    <t>Form</t>
  </si>
  <si>
    <t>Density (g/cm3)</t>
  </si>
  <si>
    <t>Product Size and Format</t>
  </si>
  <si>
    <t>Use Description</t>
  </si>
  <si>
    <t>Min</t>
  </si>
  <si>
    <t>Average/Mid</t>
  </si>
  <si>
    <t>Max</t>
  </si>
  <si>
    <t>Cleaning and furnishing care product</t>
  </si>
  <si>
    <t>All-purpose liquid cleaner/polish</t>
  </si>
  <si>
    <t>Cera Fluida Classic Liquid Wax</t>
  </si>
  <si>
    <t>Inhalation and dermal</t>
  </si>
  <si>
    <t>Only acute, because application is once every 2 years</t>
  </si>
  <si>
    <t>Kitchen</t>
  </si>
  <si>
    <t>SDS</t>
  </si>
  <si>
    <t>Tenax</t>
  </si>
  <si>
    <t>Liquid</t>
  </si>
  <si>
    <t>20 - 30m2 per liter</t>
  </si>
  <si>
    <t>Solution waxes to protect and brighten Adhesive system/ treatment for stone sector. Video from the Tenax link below by the product, shows the used pouring from the container onto the surface, spreading with a rag, and then buffing. Assuming no gloves use, direct dermal contact can be expected during application.</t>
  </si>
  <si>
    <t>UniBlack2 black granite treatment</t>
  </si>
  <si>
    <t>215 - 323 ft2 per quart</t>
  </si>
  <si>
    <t>YouTube video (see link below by product information) shows user pouring from container a splash, spreading with a plastic spreader, then removing excess with rag. Assuming no gloves are used for application.</t>
  </si>
  <si>
    <t>All-purpose waxes and polishes (paste)</t>
  </si>
  <si>
    <t xml:space="preserve">Cera TeWax </t>
  </si>
  <si>
    <t>Paste</t>
  </si>
  <si>
    <t>Wax for natural stones. Spread wax uniformly on surface using a clean sponge or cloth. Let the wax completely dry and clean with a clean cloth. If wax is not dry it will not shine after removal. Remove any excess immediately.</t>
  </si>
  <si>
    <t xml:space="preserve">Quartz Toner </t>
  </si>
  <si>
    <t>Quarzo (Quartz Toner)</t>
  </si>
  <si>
    <t>250 - 300 ft2 per liter</t>
  </si>
  <si>
    <t>Wax for quartz. Apply product to a completely clean and dry surface. Spread the product using a brush, cloth, sponge or spray gun. Apply as much product as the material can absorb. After a few seconds clean (buff) the surface with a cloth to avoid the formation of glossy and sticky films. Repeat after 10-15 minutes. If using on the floor do not walk on the surface for 24 hours. 1 Liter covers approximately 250-300 sq feet</t>
  </si>
  <si>
    <t>All-purpose liquid spray cleaner/polish</t>
  </si>
  <si>
    <t xml:space="preserve">Lustro Italiano </t>
  </si>
  <si>
    <t>Acute and chronic.</t>
  </si>
  <si>
    <t>Liquid spray</t>
  </si>
  <si>
    <t>32 fl oz</t>
  </si>
  <si>
    <t>Spray cleaner and polish. Spray surface and let Lustro Italiano stone cleaner sit for approximately 30 seconds before wiping with a sponge or light-duty pad. Wipe dry with paper towel, changing towels frequently.</t>
  </si>
  <si>
    <t>Product Research:</t>
  </si>
  <si>
    <t>Use based on Technical Data Sheet (TDS)</t>
  </si>
  <si>
    <t>SDS and TDS were updated to show recent reformulation not containing DCP. The information on the TDS is used to garner product use information for modeling purposes.</t>
  </si>
  <si>
    <t>This product will last at least 2 years, thus older formulations containing DCP are likely to be in use after reformulation.</t>
  </si>
  <si>
    <t>UniBlack2</t>
  </si>
  <si>
    <t>Use based on website description</t>
  </si>
  <si>
    <t xml:space="preserve">https://www.youtube.com/watch?v=GFiPnI8iBhw </t>
  </si>
  <si>
    <t>TeWax</t>
  </si>
  <si>
    <t>Paste Wax</t>
  </si>
  <si>
    <t>QuartzToner</t>
  </si>
  <si>
    <t>Amount of product based on website description of QuartzToner Plus</t>
  </si>
  <si>
    <t>https://www.sawcuttingspecialties.net/shop/TENAX-Quartz-Toner-Plus-p585747982</t>
  </si>
  <si>
    <t>Lustro Italiano Stone Cleaner</t>
  </si>
  <si>
    <t>Spray liquid</t>
  </si>
  <si>
    <t>Daily Cleaner in 32oz spray bottle (946.353 ml)</t>
  </si>
  <si>
    <t xml:space="preserve">https://www.tenax4you.com/lustro-italiano-stone-cleaner-32-fl-oz-p/lustroclean.htm </t>
  </si>
  <si>
    <t>Exposure Scenario</t>
  </si>
  <si>
    <t>Counter area (ft2)</t>
  </si>
  <si>
    <t>Counter area (m2)</t>
  </si>
  <si>
    <t>Coverage area ft2</t>
  </si>
  <si>
    <t>Amount of product in ml</t>
  </si>
  <si>
    <t>Density of product</t>
  </si>
  <si>
    <t>Amount of product per use in grams</t>
  </si>
  <si>
    <t>Duration of use</t>
  </si>
  <si>
    <t>Weight Fraction (%)</t>
  </si>
  <si>
    <t>Room of Use</t>
  </si>
  <si>
    <t>High</t>
  </si>
  <si>
    <t>Medium</t>
  </si>
  <si>
    <t>Low</t>
  </si>
  <si>
    <t>Typical kitchen countertops area coverage 30 to 60 ft2, see snip pic of online search output below. Last accessed 7-Apr-2026</t>
  </si>
  <si>
    <t>Coverage area (ft2)</t>
  </si>
  <si>
    <t>Coverage area (1 quart = 946.353 ml)</t>
  </si>
  <si>
    <t>Coverage area per use(ft2)</t>
  </si>
  <si>
    <t>Coverage area (1 liter = 1000 ml)</t>
  </si>
  <si>
    <t>Density of product (from original SDS)</t>
  </si>
  <si>
    <t>Assumption (min)</t>
  </si>
  <si>
    <t>Coverage area per use (mm2)</t>
  </si>
  <si>
    <t>Coverage area (255 mm or squared = 65025mm2/spray)</t>
  </si>
  <si>
    <t>Amount of product in ml (0.14 ml/spray)</t>
  </si>
  <si>
    <t>Duration of use/ Time (need to translate based on volume used/rate</t>
  </si>
  <si>
    <t>Source for volume and amount of sprays per bottle</t>
  </si>
  <si>
    <t>https://gamutpackaging.com/blogs/resources/understanding-spray-bottle-capacity-how-many-sprays-are-in-common-sizes?srsltid=AfmBOopDgEyckhVaASm1VnIfU4GWlj-vXIkOGWoiGlhW6gUyMtkNTcHJ</t>
  </si>
  <si>
    <t>0.14 ml per spray</t>
  </si>
  <si>
    <t>Source for spray coverage:</t>
  </si>
  <si>
    <t>https://www.lorric.com/en/Articles/nozzle/all/spray-angle-intro#topic3</t>
  </si>
  <si>
    <t>8 inches at 65 degree angle converted to approx 200mm at 65 degree angle = 255 mm of coverage</t>
  </si>
  <si>
    <t>Online search for typical kitchen countertops area coverage, last accessed on 7-Apr-2026</t>
  </si>
  <si>
    <t>Dermal Spreadsheet Inputs</t>
  </si>
  <si>
    <t>Units</t>
  </si>
  <si>
    <t>Exposure Level</t>
  </si>
  <si>
    <t>Value</t>
  </si>
  <si>
    <t xml:space="preserve">Users </t>
  </si>
  <si>
    <t>Adult/Youth</t>
  </si>
  <si>
    <t>Frequency of Product Contact</t>
  </si>
  <si>
    <t>events/day</t>
  </si>
  <si>
    <t>events/year</t>
  </si>
  <si>
    <t>Duration of Product Contact</t>
  </si>
  <si>
    <t>min/event</t>
  </si>
  <si>
    <t>Med</t>
  </si>
  <si>
    <t>Model Selection</t>
  </si>
  <si>
    <t>CEM Models:</t>
  </si>
  <si>
    <t>Inhalation: E1, P_INH2</t>
  </si>
  <si>
    <t xml:space="preserve">Inhalation: E1, P_INH2
</t>
  </si>
  <si>
    <t>CEM Saved Analysis:</t>
  </si>
  <si>
    <t>n/a</t>
  </si>
  <si>
    <t>Input Parameter</t>
  </si>
  <si>
    <t>Scenario Screen Parameters</t>
  </si>
  <si>
    <t xml:space="preserve">Weight Fraction </t>
  </si>
  <si>
    <t>(-)</t>
  </si>
  <si>
    <t>Initial Concentration of SVOC in Article</t>
  </si>
  <si>
    <t>mg/cm3</t>
  </si>
  <si>
    <t>Background Air Concentration</t>
  </si>
  <si>
    <t>mg/m3</t>
  </si>
  <si>
    <t>Background Dust Concentration</t>
  </si>
  <si>
    <t>ug/mg</t>
  </si>
  <si>
    <t>Product/Article Use Environment</t>
  </si>
  <si>
    <t>Residence - Kitchen</t>
  </si>
  <si>
    <t>Route Assessed</t>
  </si>
  <si>
    <t>Product Users</t>
  </si>
  <si>
    <t>Adult, Youth</t>
  </si>
  <si>
    <t>Activity Pattern</t>
  </si>
  <si>
    <t>Stay-At-Home</t>
  </si>
  <si>
    <t>User-defined Emission Rates</t>
  </si>
  <si>
    <t>Let CEM Estimate Emission Rate</t>
  </si>
  <si>
    <t>Use Near-field Zone? (E1, E2, E3 only)</t>
  </si>
  <si>
    <t>User Near-field area in zone 1 (P_INH2)</t>
  </si>
  <si>
    <t>Dermal Absorption or Permeability?</t>
  </si>
  <si>
    <t>Emission Factor Method (E1 only)</t>
  </si>
  <si>
    <t>Product/Article Properties Screen Parameters</t>
  </si>
  <si>
    <t>Product/Article and Use Inputs</t>
  </si>
  <si>
    <t>User Defined Emission Rate</t>
  </si>
  <si>
    <t>mg/hr</t>
  </si>
  <si>
    <t>Density of Product/Article</t>
  </si>
  <si>
    <t>g/cm3</t>
  </si>
  <si>
    <t xml:space="preserve">Surface Area of Article </t>
  </si>
  <si>
    <t>m2</t>
  </si>
  <si>
    <t>Thickness of Article Surface Layer</t>
  </si>
  <si>
    <t>cm</t>
  </si>
  <si>
    <t>Duration of Article Contact</t>
  </si>
  <si>
    <t>min/day</t>
  </si>
  <si>
    <t xml:space="preserve">Area of Article mouthed </t>
  </si>
  <si>
    <t>cm2</t>
  </si>
  <si>
    <t>Chronic and Acute Assessments</t>
  </si>
  <si>
    <t>Duration of Use (acute)</t>
  </si>
  <si>
    <t>Mass of Product Used Per Event (acute)</t>
  </si>
  <si>
    <t>oz/event</t>
  </si>
  <si>
    <t xml:space="preserve">Mass of Product Used Per Event </t>
  </si>
  <si>
    <t>g/event</t>
  </si>
  <si>
    <t>Frequency of Use (Chronic)</t>
  </si>
  <si>
    <t>events/yr</t>
  </si>
  <si>
    <t>Frequency of Use (acute)</t>
  </si>
  <si>
    <t>All Assessments</t>
  </si>
  <si>
    <t xml:space="preserve">Aerosol fraction </t>
  </si>
  <si>
    <t>unitless</t>
  </si>
  <si>
    <t xml:space="preserve">FractionProduct Ingested </t>
  </si>
  <si>
    <t>Inputs for Dermal and Ingestion Exposure</t>
  </si>
  <si>
    <t>Film Thickness on Skin</t>
  </si>
  <si>
    <t>Amount Retained on Skin</t>
  </si>
  <si>
    <t>g/cm2</t>
  </si>
  <si>
    <t xml:space="preserve">Skin Permeability Coefficient </t>
  </si>
  <si>
    <t>cm/hr</t>
  </si>
  <si>
    <t>Chemical Migration Rate</t>
  </si>
  <si>
    <t>mg/cm2/hr</t>
  </si>
  <si>
    <t>Thickness of Contact Layer</t>
  </si>
  <si>
    <t>Surface Loading</t>
  </si>
  <si>
    <t>mg/cm2</t>
  </si>
  <si>
    <t>Mouthing Transfer Efficiency</t>
  </si>
  <si>
    <t>(per event)</t>
  </si>
  <si>
    <t>Fraction of Chemical that is Dislodgeable</t>
  </si>
  <si>
    <t>Product Dilution Factor</t>
  </si>
  <si>
    <t>Transdermal Permeability Coefficient</t>
  </si>
  <si>
    <t>m/hr</t>
  </si>
  <si>
    <t>Absorption Fraction-Acute</t>
  </si>
  <si>
    <t>Absorption Fraction-Chronic</t>
  </si>
  <si>
    <t>Ingestion Fraction-RP</t>
  </si>
  <si>
    <t>Ingestion Fraction-Dust</t>
  </si>
  <si>
    <t>Ingestion Fraction-Abraded particle</t>
  </si>
  <si>
    <t>Chemical Half-life in Soil</t>
  </si>
  <si>
    <t>days</t>
  </si>
  <si>
    <t>cm/day</t>
  </si>
  <si>
    <t>Frequency of Article Contact</t>
  </si>
  <si>
    <t>Adherence Factor</t>
  </si>
  <si>
    <t>mg/cm2*event)</t>
  </si>
  <si>
    <t>Environment Inputs</t>
  </si>
  <si>
    <t>Environment Property/Attribute</t>
  </si>
  <si>
    <t>Building Volume (Residence)</t>
  </si>
  <si>
    <t>m3</t>
  </si>
  <si>
    <t>Use Environment Volume</t>
  </si>
  <si>
    <t>Yard Area</t>
  </si>
  <si>
    <t>Air Exchange Rate, Zone 1 (Residence)</t>
  </si>
  <si>
    <t>hr-1</t>
  </si>
  <si>
    <t>Air Exchange Rate, Zone 2 (Residence)</t>
  </si>
  <si>
    <t>Interzone Ventilation Rate</t>
  </si>
  <si>
    <t>m3/hr</t>
  </si>
  <si>
    <t>Area of Interior Surface</t>
  </si>
  <si>
    <t>Thickness of Interior Surface</t>
  </si>
  <si>
    <t>m</t>
  </si>
  <si>
    <t>Near Field Volume</t>
  </si>
  <si>
    <t>Far-Field Volume</t>
  </si>
  <si>
    <t xml:space="preserve">Air Exchange Rate at Near-field Boundary </t>
  </si>
  <si>
    <t>per hour</t>
  </si>
  <si>
    <t>Soil Properties</t>
  </si>
  <si>
    <t xml:space="preserve">Soil Mixing Depth </t>
  </si>
  <si>
    <t xml:space="preserve">Soil Density </t>
  </si>
  <si>
    <t>kg/m3</t>
  </si>
  <si>
    <t>Soil Porosity</t>
  </si>
  <si>
    <t>Chronic Concentration in Soil/Powders</t>
  </si>
  <si>
    <t>mg/kg</t>
  </si>
  <si>
    <t>Acute Concentration in Soil/Powders</t>
  </si>
  <si>
    <t>Dust Parameter Inputs</t>
  </si>
  <si>
    <t>RP</t>
  </si>
  <si>
    <t xml:space="preserve">Deposition rate </t>
  </si>
  <si>
    <t xml:space="preserve">Resuspension rate </t>
  </si>
  <si>
    <t>Mass Generation Rate, Suspended</t>
  </si>
  <si>
    <t>Mass Generation Rate, Floor</t>
  </si>
  <si>
    <t>Radius of Particle</t>
  </si>
  <si>
    <t>Density of Particle</t>
  </si>
  <si>
    <t xml:space="preserve">Dust </t>
  </si>
  <si>
    <t>Abraded Particle</t>
  </si>
  <si>
    <t>Other</t>
  </si>
  <si>
    <t>Ambient RP Concentration</t>
  </si>
  <si>
    <t xml:space="preserve">Cleaning Frequency </t>
  </si>
  <si>
    <t>Cleaning Efficiency</t>
  </si>
  <si>
    <t xml:space="preserve">HVAC Filter Penetration </t>
  </si>
  <si>
    <t>Receptor Exposure Factors</t>
  </si>
  <si>
    <t xml:space="preserve">Exposure Duration - chronic </t>
  </si>
  <si>
    <t>years</t>
  </si>
  <si>
    <t>Exposure Duration - acute</t>
  </si>
  <si>
    <t>Mouthing Duration (Adult &gt;= 21 yrs)</t>
  </si>
  <si>
    <t>min/hour</t>
  </si>
  <si>
    <t>Mouthing Duration (Youth 16-20 yrs)</t>
  </si>
  <si>
    <t>Mouthing Duration (Youth 11-15 yrs)</t>
  </si>
  <si>
    <t>Mouthing Duration (Child 6-10 yrs)</t>
  </si>
  <si>
    <t>Mouthing Duration (Child 3-5 yrs)</t>
  </si>
  <si>
    <t>Mouthing Duration (Small Child 1-2 yrs)</t>
  </si>
  <si>
    <t>Mouthing Duration (Small Child &lt;1 yr)</t>
  </si>
  <si>
    <t>Environment</t>
  </si>
  <si>
    <t>Vol_Building</t>
  </si>
  <si>
    <t>Vol_Zone1</t>
  </si>
  <si>
    <t>AER_Zone1</t>
  </si>
  <si>
    <t>Automobile</t>
  </si>
  <si>
    <t>Office/School</t>
  </si>
  <si>
    <t>Outside</t>
  </si>
  <si>
    <t>Residence - Bathroom</t>
  </si>
  <si>
    <t>Residence - Bedroom</t>
  </si>
  <si>
    <t>Residence - Garage</t>
  </si>
  <si>
    <t>Residence - Laundry room</t>
  </si>
  <si>
    <t>Residence - Living room</t>
  </si>
  <si>
    <t>Residence - Utility room</t>
  </si>
  <si>
    <t>Residence - Whole house</t>
  </si>
  <si>
    <t>School</t>
  </si>
  <si>
    <t>Dermal Calculations for Consumer Scenarios</t>
  </si>
  <si>
    <t>Product/Article Name</t>
  </si>
  <si>
    <t>User(s)
[A  zero indicates that the population was not assessed for dermal exposure]</t>
  </si>
  <si>
    <t xml:space="preserve"> Dose per event mg/kg bw</t>
  </si>
  <si>
    <t>Acute  Dose  mg/kg bw day</t>
  </si>
  <si>
    <t>Acute Non-Cancer
Risk (MOE)</t>
  </si>
  <si>
    <t>Chronic  Dose  mg/kg bw year</t>
  </si>
  <si>
    <t>Chronic Non-Cancer
Risk (MOE)</t>
  </si>
  <si>
    <t>Chronic Risk HED</t>
  </si>
  <si>
    <t>Dermal Benchmark</t>
  </si>
  <si>
    <t>Adult</t>
  </si>
  <si>
    <t>Youth</t>
  </si>
  <si>
    <t>Weight Fraction (Decimal)</t>
  </si>
  <si>
    <t>Frequency (chronic)</t>
  </si>
  <si>
    <t>Frequency (acute)</t>
  </si>
  <si>
    <r>
      <t>Qu (mg/cm</t>
    </r>
    <r>
      <rPr>
        <b/>
        <vertAlign val="superscript"/>
        <sz val="11"/>
        <rFont val="Times New Roman"/>
        <family val="1"/>
      </rPr>
      <t>2</t>
    </r>
    <r>
      <rPr>
        <b/>
        <sz val="11"/>
        <rFont val="Times New Roman"/>
        <family val="1"/>
      </rPr>
      <t>-event</t>
    </r>
  </si>
  <si>
    <t>Fraction Absorbed (Test Order)</t>
  </si>
  <si>
    <r>
      <t>Dermal Absorption per event 
Qu * WF * Fabs (mg/cm</t>
    </r>
    <r>
      <rPr>
        <b/>
        <vertAlign val="superscript"/>
        <sz val="11"/>
        <rFont val="Times New Roman"/>
        <family val="1"/>
      </rPr>
      <t>2</t>
    </r>
    <r>
      <rPr>
        <b/>
        <sz val="11"/>
        <rFont val="Times New Roman"/>
        <family val="1"/>
      </rPr>
      <t>-event)</t>
    </r>
  </si>
  <si>
    <t>Contact Area</t>
  </si>
  <si>
    <t xml:space="preserve">ADULTS ≥21
</t>
  </si>
  <si>
    <t xml:space="preserve">YOUTHS (16-20)
</t>
  </si>
  <si>
    <t xml:space="preserve">YOUTHS (11 to &lt;15)
</t>
  </si>
  <si>
    <t xml:space="preserve">ADULTS &gt;21
</t>
  </si>
  <si>
    <t>Inside of two hands (palms, fingers)</t>
  </si>
  <si>
    <t>Inside of one hand (palms, fingers)</t>
  </si>
  <si>
    <t>LOOKUP TABLES AND SUPPLEMENTARY CALCULATIONS</t>
  </si>
  <si>
    <t>Surface Area/BW ratios</t>
  </si>
  <si>
    <t>Fraction absorbed empirically obtained from test order</t>
  </si>
  <si>
    <r>
      <t>Qu</t>
    </r>
    <r>
      <rPr>
        <b/>
        <sz val="12"/>
        <color theme="1"/>
        <rFont val="Times New Roman"/>
        <family val="1"/>
      </rPr>
      <t xml:space="preserve"> = Amount Retained on Skin (mg/cm</t>
    </r>
    <r>
      <rPr>
        <b/>
        <vertAlign val="superscript"/>
        <sz val="12"/>
        <color theme="1"/>
        <rFont val="Times New Roman"/>
        <family val="1"/>
      </rPr>
      <t>2</t>
    </r>
    <r>
      <rPr>
        <b/>
        <sz val="12"/>
        <color theme="1"/>
        <rFont val="Times New Roman"/>
        <family val="1"/>
      </rPr>
      <t>-event)</t>
    </r>
  </si>
  <si>
    <t>Population</t>
  </si>
  <si>
    <t>50% (to be used for products with WF &gt; 30%) = 1.5508%</t>
  </si>
  <si>
    <t>Using these Qu values the analysis offers a range of possible dermal exposures</t>
  </si>
  <si>
    <t>1% in HHN (for WF &lt; 10%) = 1.1614%</t>
  </si>
  <si>
    <t>From U.S. EPA 1992</t>
  </si>
  <si>
    <t>Entire Body</t>
  </si>
  <si>
    <t>10% in HHN (for products with WF &gt;10% but below 30%) = 1.0947%</t>
  </si>
  <si>
    <t>https://hero.epa.gov/reference/1064974/</t>
  </si>
  <si>
    <t>50% of Entire Body Surface Area</t>
  </si>
  <si>
    <t>HERO No. =</t>
  </si>
  <si>
    <t>25% of Face, Hands, and Arms</t>
  </si>
  <si>
    <t>High intensity use exposure scenario</t>
  </si>
  <si>
    <r>
      <t>mg/cm</t>
    </r>
    <r>
      <rPr>
        <vertAlign val="superscript"/>
        <sz val="11"/>
        <color theme="1"/>
        <rFont val="Times New Roman"/>
        <family val="1"/>
      </rPr>
      <t>2</t>
    </r>
    <r>
      <rPr>
        <sz val="11"/>
        <color theme="1"/>
        <rFont val="Times New Roman"/>
        <family val="1"/>
      </rPr>
      <t>-event</t>
    </r>
  </si>
  <si>
    <t>Both Hands (entire surface area)</t>
  </si>
  <si>
    <t>Medium intensity use exposure scenario</t>
  </si>
  <si>
    <t>Low intensity use exposure scenario</t>
  </si>
  <si>
    <t>10% of Hands (some fingers)</t>
  </si>
  <si>
    <t>Equations and Calculations</t>
  </si>
  <si>
    <t>Not use for this analysis. Qu used was that from US EPA 1992 study</t>
  </si>
  <si>
    <t>From CEM Version 3.2 Equations 95 and 96</t>
  </si>
  <si>
    <t>From CEM Version 3.2 Equation 94</t>
  </si>
  <si>
    <r>
      <t>Qu</t>
    </r>
    <r>
      <rPr>
        <sz val="12"/>
        <color theme="1"/>
        <rFont val="Times New Roman"/>
        <family val="1"/>
      </rPr>
      <t xml:space="preserve"> = Amount Retained on Skin (mg/cm</t>
    </r>
    <r>
      <rPr>
        <vertAlign val="superscript"/>
        <sz val="12"/>
        <color theme="1"/>
        <rFont val="Times New Roman"/>
        <family val="1"/>
      </rPr>
      <t>2</t>
    </r>
    <r>
      <rPr>
        <sz val="12"/>
        <color theme="1"/>
        <rFont val="Times New Roman"/>
        <family val="1"/>
      </rPr>
      <t>-event)</t>
    </r>
  </si>
  <si>
    <t>DD = Daily Dose (mg/kg-day)</t>
  </si>
  <si>
    <t>FT = Film thickness (cm), CEM default for all-purpose waxes and polishes (density of 1.017 g/cm3) = 0.0021 cm</t>
  </si>
  <si>
    <r>
      <t>ρ = Density of formulation (g/cm</t>
    </r>
    <r>
      <rPr>
        <vertAlign val="superscript"/>
        <sz val="12"/>
        <color theme="1"/>
        <rFont val="Times New Roman"/>
        <family val="1"/>
      </rPr>
      <t>3</t>
    </r>
    <r>
      <rPr>
        <sz val="12"/>
        <color theme="1"/>
        <rFont val="Times New Roman"/>
        <family val="1"/>
      </rPr>
      <t>)</t>
    </r>
  </si>
  <si>
    <t>WF = Weight Fraction</t>
  </si>
  <si>
    <t>FracRemove = Fraction of product removed by washing or wearing (unitless), assuming 0</t>
  </si>
  <si>
    <r>
      <t>f</t>
    </r>
    <r>
      <rPr>
        <vertAlign val="subscript"/>
        <sz val="12"/>
        <color theme="1"/>
        <rFont val="Times New Roman"/>
        <family val="1"/>
      </rPr>
      <t>abs</t>
    </r>
    <r>
      <rPr>
        <sz val="12"/>
        <color theme="1"/>
        <rFont val="Times New Roman"/>
        <family val="1"/>
      </rPr>
      <t xml:space="preserve"> = Fraction Absorbed</t>
    </r>
    <r>
      <rPr>
        <sz val="8"/>
        <color theme="1"/>
        <rFont val="Times New Roman"/>
        <family val="1"/>
      </rPr>
      <t> </t>
    </r>
  </si>
  <si>
    <r>
      <t>CF</t>
    </r>
    <r>
      <rPr>
        <vertAlign val="subscript"/>
        <sz val="12"/>
        <color theme="1"/>
        <rFont val="Times New Roman"/>
        <family val="1"/>
      </rPr>
      <t>1</t>
    </r>
    <r>
      <rPr>
        <sz val="12"/>
        <color theme="1"/>
        <rFont val="Times New Roman"/>
        <family val="1"/>
      </rPr>
      <t xml:space="preserve"> = Conversion factor (1000 mg/g)</t>
    </r>
  </si>
  <si>
    <t>FQ = Frequency of Contact</t>
  </si>
  <si>
    <r>
      <t>Density (g/cm</t>
    </r>
    <r>
      <rPr>
        <vertAlign val="superscript"/>
        <sz val="11"/>
        <color theme="1"/>
        <rFont val="Calibri"/>
        <family val="2"/>
        <scheme val="minor"/>
      </rPr>
      <t>3</t>
    </r>
    <r>
      <rPr>
        <sz val="11"/>
        <color theme="1"/>
        <rFont val="Calibri"/>
        <family val="2"/>
        <scheme val="minor"/>
      </rPr>
      <t>)</t>
    </r>
  </si>
  <si>
    <t>Film Thickness (cm)</t>
  </si>
  <si>
    <t>CF1</t>
  </si>
  <si>
    <r>
      <t>Qu (mg/cm</t>
    </r>
    <r>
      <rPr>
        <vertAlign val="superscript"/>
        <sz val="11"/>
        <color theme="1"/>
        <rFont val="Calibri"/>
        <family val="2"/>
        <scheme val="minor"/>
      </rPr>
      <t>2</t>
    </r>
    <r>
      <rPr>
        <sz val="11"/>
        <color theme="1"/>
        <rFont val="Calibri"/>
        <family val="2"/>
        <scheme val="minor"/>
      </rPr>
      <t>-event)</t>
    </r>
  </si>
  <si>
    <r>
      <t>·</t>
    </r>
    <r>
      <rPr>
        <sz val="7"/>
        <color theme="1"/>
        <rFont val="Times New Roman"/>
        <family val="1"/>
      </rPr>
      <t xml:space="preserve">         </t>
    </r>
    <r>
      <rPr>
        <sz val="12"/>
        <color theme="1"/>
        <rFont val="Times New Roman"/>
        <family val="1"/>
      </rPr>
      <t>Acute: (events/day)</t>
    </r>
  </si>
  <si>
    <r>
      <t>·</t>
    </r>
    <r>
      <rPr>
        <sz val="7"/>
        <color theme="1"/>
        <rFont val="Times New Roman"/>
        <family val="1"/>
      </rPr>
      <t xml:space="preserve">         </t>
    </r>
    <r>
      <rPr>
        <sz val="12"/>
        <color theme="1"/>
        <rFont val="Times New Roman"/>
        <family val="1"/>
      </rPr>
      <t>Chronic: (events/year)</t>
    </r>
  </si>
  <si>
    <t>ED = Exposure Duration</t>
  </si>
  <si>
    <r>
      <t>·</t>
    </r>
    <r>
      <rPr>
        <sz val="7"/>
        <color theme="1"/>
        <rFont val="Times New Roman"/>
        <family val="1"/>
      </rPr>
      <t xml:space="preserve">         </t>
    </r>
    <r>
      <rPr>
        <sz val="12"/>
        <color theme="1"/>
        <rFont val="Times New Roman"/>
        <family val="1"/>
      </rPr>
      <t>Acute: (1 day)</t>
    </r>
  </si>
  <si>
    <r>
      <t>·</t>
    </r>
    <r>
      <rPr>
        <sz val="7"/>
        <color theme="1"/>
        <rFont val="Times New Roman"/>
        <family val="1"/>
      </rPr>
      <t xml:space="preserve">         </t>
    </r>
    <r>
      <rPr>
        <sz val="12"/>
        <color theme="1"/>
        <rFont val="Times New Roman"/>
        <family val="1"/>
      </rPr>
      <t>Chronic: (1 year)</t>
    </r>
  </si>
  <si>
    <r>
      <t>SA = Surface Area of Contact (cm</t>
    </r>
    <r>
      <rPr>
        <vertAlign val="superscript"/>
        <sz val="12"/>
        <color theme="1"/>
        <rFont val="Times New Roman"/>
        <family val="1"/>
      </rPr>
      <t>2</t>
    </r>
    <r>
      <rPr>
        <sz val="12"/>
        <color theme="1"/>
        <rFont val="Times New Roman"/>
        <family val="1"/>
      </rPr>
      <t>)</t>
    </r>
  </si>
  <si>
    <t>BW = Body Weigh (kg)</t>
  </si>
  <si>
    <t>Density was obtained from product SDSs</t>
  </si>
  <si>
    <t>AT = Averaging Time</t>
  </si>
  <si>
    <t>Chronic: (365 days)</t>
  </si>
  <si>
    <t>Sensitivity High</t>
  </si>
  <si>
    <t>For Sensitivity</t>
  </si>
  <si>
    <t>Sensitivity Product</t>
  </si>
  <si>
    <t>Sensitivity Medium</t>
  </si>
  <si>
    <t>Sensitivity Low</t>
  </si>
  <si>
    <r>
      <rPr>
        <i/>
        <sz val="11"/>
        <rFont val="Times New Roman"/>
        <family val="1"/>
      </rPr>
      <t>Qu</t>
    </r>
    <r>
      <rPr>
        <sz val="11"/>
        <rFont val="Times New Roman"/>
        <family val="1"/>
      </rPr>
      <t xml:space="preserve"> calculated based on 1.1 g/cm3 product density and film thickness is CEM   </t>
    </r>
  </si>
  <si>
    <t>default, Table B-3 for All-purpose waxes and polishes (furniture, floor, etc.)</t>
  </si>
  <si>
    <t xml:space="preserve">film thickness is CEM default, Table B-3 for All-purpose </t>
  </si>
  <si>
    <t>waxes and polishes (furniture, floor, etc.)</t>
  </si>
  <si>
    <r>
      <t>Qu (mg/cm</t>
    </r>
    <r>
      <rPr>
        <b/>
        <vertAlign val="superscript"/>
        <sz val="10"/>
        <rFont val="Times New Roman"/>
        <family val="1"/>
      </rPr>
      <t>2</t>
    </r>
    <r>
      <rPr>
        <b/>
        <sz val="10"/>
        <rFont val="Times New Roman"/>
        <family val="1"/>
      </rPr>
      <t>-event</t>
    </r>
  </si>
  <si>
    <r>
      <t>Dermal Absorption per event 
Qu * WF * Fabs (mg/cm</t>
    </r>
    <r>
      <rPr>
        <b/>
        <vertAlign val="superscript"/>
        <sz val="10"/>
        <rFont val="Times New Roman"/>
        <family val="1"/>
      </rPr>
      <t>2</t>
    </r>
    <r>
      <rPr>
        <b/>
        <sz val="10"/>
        <rFont val="Times New Roman"/>
        <family val="1"/>
      </rPr>
      <t>-event)</t>
    </r>
  </si>
  <si>
    <r>
      <t>Qu</t>
    </r>
    <r>
      <rPr>
        <b/>
        <sz val="10"/>
        <color theme="1"/>
        <rFont val="Times New Roman"/>
        <family val="1"/>
      </rPr>
      <t xml:space="preserve"> = Amount Retained on Skin (mg/cm</t>
    </r>
    <r>
      <rPr>
        <b/>
        <vertAlign val="superscript"/>
        <sz val="10"/>
        <color theme="1"/>
        <rFont val="Times New Roman"/>
        <family val="1"/>
      </rPr>
      <t>2</t>
    </r>
    <r>
      <rPr>
        <b/>
        <sz val="10"/>
        <color theme="1"/>
        <rFont val="Times New Roman"/>
        <family val="1"/>
      </rPr>
      <t>-event)</t>
    </r>
  </si>
  <si>
    <r>
      <t>mg/cm</t>
    </r>
    <r>
      <rPr>
        <vertAlign val="superscript"/>
        <sz val="10"/>
        <color theme="1"/>
        <rFont val="Times New Roman"/>
        <family val="1"/>
      </rPr>
      <t>2</t>
    </r>
    <r>
      <rPr>
        <sz val="10"/>
        <color theme="1"/>
        <rFont val="Times New Roman"/>
        <family val="1"/>
      </rPr>
      <t>-event</t>
    </r>
  </si>
  <si>
    <r>
      <t>Qu</t>
    </r>
    <r>
      <rPr>
        <sz val="10"/>
        <color theme="1"/>
        <rFont val="Times New Roman"/>
        <family val="1"/>
      </rPr>
      <t xml:space="preserve"> = Amount Retained on Skin (mg/cm</t>
    </r>
    <r>
      <rPr>
        <vertAlign val="superscript"/>
        <sz val="10"/>
        <color theme="1"/>
        <rFont val="Times New Roman"/>
        <family val="1"/>
      </rPr>
      <t>2</t>
    </r>
    <r>
      <rPr>
        <sz val="10"/>
        <color theme="1"/>
        <rFont val="Times New Roman"/>
        <family val="1"/>
      </rPr>
      <t>-event)</t>
    </r>
  </si>
  <si>
    <r>
      <t>ρ = Density of formulation (g/cm</t>
    </r>
    <r>
      <rPr>
        <vertAlign val="superscript"/>
        <sz val="10"/>
        <color theme="1"/>
        <rFont val="Times New Roman"/>
        <family val="1"/>
      </rPr>
      <t>3</t>
    </r>
    <r>
      <rPr>
        <sz val="10"/>
        <color theme="1"/>
        <rFont val="Times New Roman"/>
        <family val="1"/>
      </rPr>
      <t>)</t>
    </r>
  </si>
  <si>
    <r>
      <t>f</t>
    </r>
    <r>
      <rPr>
        <vertAlign val="subscript"/>
        <sz val="10"/>
        <color theme="1"/>
        <rFont val="Times New Roman"/>
        <family val="1"/>
      </rPr>
      <t>abs</t>
    </r>
    <r>
      <rPr>
        <sz val="10"/>
        <color theme="1"/>
        <rFont val="Times New Roman"/>
        <family val="1"/>
      </rPr>
      <t xml:space="preserve"> = Fraction Absorbed </t>
    </r>
  </si>
  <si>
    <r>
      <t>CF</t>
    </r>
    <r>
      <rPr>
        <vertAlign val="subscript"/>
        <sz val="10"/>
        <color theme="1"/>
        <rFont val="Times New Roman"/>
        <family val="1"/>
      </rPr>
      <t>1</t>
    </r>
    <r>
      <rPr>
        <sz val="10"/>
        <color theme="1"/>
        <rFont val="Times New Roman"/>
        <family val="1"/>
      </rPr>
      <t xml:space="preserve"> = Conversion factor (1000 mg/g)</t>
    </r>
  </si>
  <si>
    <r>
      <t>Density (g/cm</t>
    </r>
    <r>
      <rPr>
        <vertAlign val="superscript"/>
        <sz val="10"/>
        <color theme="1"/>
        <rFont val="Calibri"/>
        <family val="2"/>
        <scheme val="minor"/>
      </rPr>
      <t>3</t>
    </r>
    <r>
      <rPr>
        <sz val="10"/>
        <color theme="1"/>
        <rFont val="Calibri"/>
        <family val="2"/>
        <scheme val="minor"/>
      </rPr>
      <t>)</t>
    </r>
  </si>
  <si>
    <r>
      <t>Qu (mg/cm</t>
    </r>
    <r>
      <rPr>
        <vertAlign val="superscript"/>
        <sz val="10"/>
        <color theme="1"/>
        <rFont val="Calibri"/>
        <family val="2"/>
        <scheme val="minor"/>
      </rPr>
      <t>2</t>
    </r>
    <r>
      <rPr>
        <sz val="10"/>
        <color theme="1"/>
        <rFont val="Calibri"/>
        <family val="2"/>
        <scheme val="minor"/>
      </rPr>
      <t>-event)</t>
    </r>
  </si>
  <si>
    <t>·         Acute: (events/day)</t>
  </si>
  <si>
    <t>·         Chronic: (events/year)</t>
  </si>
  <si>
    <t>·         Acute: (1 day)</t>
  </si>
  <si>
    <t>·         Chronic: (1 year)</t>
  </si>
  <si>
    <r>
      <t>SA = Surface Area of Contact (cm</t>
    </r>
    <r>
      <rPr>
        <vertAlign val="superscript"/>
        <sz val="10"/>
        <color theme="1"/>
        <rFont val="Times New Roman"/>
        <family val="1"/>
      </rPr>
      <t>2</t>
    </r>
    <r>
      <rPr>
        <sz val="10"/>
        <color theme="1"/>
        <rFont val="Times New Roman"/>
        <family val="1"/>
      </rPr>
      <t>)</t>
    </r>
  </si>
  <si>
    <r>
      <rPr>
        <i/>
        <sz val="11"/>
        <rFont val="Times New Roman"/>
        <family val="1"/>
      </rPr>
      <t>Qu</t>
    </r>
    <r>
      <rPr>
        <sz val="11"/>
        <rFont val="Times New Roman"/>
        <family val="1"/>
      </rPr>
      <t xml:space="preserve"> from U.S. EPA, 1992</t>
    </r>
  </si>
  <si>
    <r>
      <rPr>
        <i/>
        <sz val="11"/>
        <rFont val="Times New Roman"/>
        <family val="1"/>
      </rPr>
      <t>Qu</t>
    </r>
    <r>
      <rPr>
        <sz val="11"/>
        <rFont val="Times New Roman"/>
        <family val="1"/>
      </rPr>
      <t xml:space="preserve"> calculated based on 1.1 g/cm</t>
    </r>
    <r>
      <rPr>
        <vertAlign val="superscript"/>
        <sz val="11"/>
        <rFont val="Times New Roman"/>
        <family val="1"/>
      </rPr>
      <t>3</t>
    </r>
    <r>
      <rPr>
        <sz val="11"/>
        <rFont val="Times New Roman"/>
        <family val="1"/>
      </rPr>
      <t xml:space="preserve"> product density and film thickness was a default used in CEM, Table B-3 for All-purpose</t>
    </r>
  </si>
  <si>
    <r>
      <rPr>
        <b/>
        <i/>
        <sz val="11"/>
        <color theme="1"/>
        <rFont val="Times New Roman"/>
        <family val="1"/>
      </rPr>
      <t>Q</t>
    </r>
    <r>
      <rPr>
        <b/>
        <i/>
        <vertAlign val="subscript"/>
        <sz val="11"/>
        <color theme="1"/>
        <rFont val="Times New Roman"/>
        <family val="1"/>
      </rPr>
      <t>u</t>
    </r>
    <r>
      <rPr>
        <b/>
        <sz val="11"/>
        <color theme="1"/>
        <rFont val="Times New Roman"/>
        <family val="1"/>
      </rPr>
      <t xml:space="preserve"> (mg/cm</t>
    </r>
    <r>
      <rPr>
        <b/>
        <vertAlign val="superscript"/>
        <sz val="11"/>
        <color theme="1"/>
        <rFont val="Times New Roman"/>
        <family val="1"/>
      </rPr>
      <t>2</t>
    </r>
    <r>
      <rPr>
        <b/>
        <sz val="11"/>
        <color theme="1"/>
        <rFont val="Times New Roman"/>
        <family val="1"/>
      </rPr>
      <t>-event</t>
    </r>
  </si>
  <si>
    <r>
      <t xml:space="preserve">Matrix content = MOEs
</t>
    </r>
    <r>
      <rPr>
        <sz val="11"/>
        <color rgb="FFC00000"/>
        <rFont val="Times New Roman"/>
        <family val="1"/>
      </rPr>
      <t xml:space="preserve">Dermal Benchmark </t>
    </r>
    <r>
      <rPr>
        <sz val="11"/>
        <color rgb="FFC00000"/>
        <rFont val="Aptos Narrow"/>
        <family val="2"/>
      </rPr>
      <t>&lt;</t>
    </r>
    <r>
      <rPr>
        <sz val="11"/>
        <color rgb="FFC00000"/>
        <rFont val="Times New Roman"/>
        <family val="1"/>
      </rPr>
      <t xml:space="preserve"> 30</t>
    </r>
  </si>
  <si>
    <t>Youth 11 to 15 Years of Age Inside of Two Hands Sensitivity Analysis Matrix</t>
  </si>
  <si>
    <t>Youth 11 to 15 years skin surface area to body weight ratio = 6.34</t>
  </si>
  <si>
    <t>Uniblack2</t>
  </si>
  <si>
    <t>CEM, Table B-3 for All-purpose waxes and polishes (furniture, floor, etc.)</t>
  </si>
  <si>
    <t>polishes (furniture, floor, etc.)</t>
  </si>
  <si>
    <r>
      <rPr>
        <i/>
        <sz val="11"/>
        <rFont val="Times New Roman"/>
        <family val="1"/>
      </rPr>
      <t>Qu</t>
    </r>
    <r>
      <rPr>
        <sz val="11"/>
        <rFont val="Times New Roman"/>
        <family val="1"/>
      </rPr>
      <t xml:space="preserve"> calculated based on 1.1 g/cm</t>
    </r>
    <r>
      <rPr>
        <vertAlign val="superscript"/>
        <sz val="11"/>
        <rFont val="Times New Roman"/>
        <family val="1"/>
      </rPr>
      <t>3</t>
    </r>
    <r>
      <rPr>
        <sz val="11"/>
        <rFont val="Times New Roman"/>
        <family val="1"/>
      </rPr>
      <t xml:space="preserve"> product density and film thickness was a default used in CEM, Table B-3 for All-purpose waxes and</t>
    </r>
  </si>
  <si>
    <t>Quartz Toner</t>
  </si>
  <si>
    <t>Outside Range</t>
  </si>
  <si>
    <r>
      <t xml:space="preserve">Matrix content = MOEs
</t>
    </r>
    <r>
      <rPr>
        <sz val="10"/>
        <color rgb="FFC00000"/>
        <rFont val="Times New Roman"/>
        <family val="1"/>
      </rPr>
      <t xml:space="preserve">Dermal Benchmark </t>
    </r>
    <r>
      <rPr>
        <sz val="10"/>
        <color rgb="FFC00000"/>
        <rFont val="Aptos Narrow"/>
        <family val="2"/>
      </rPr>
      <t>&lt;</t>
    </r>
    <r>
      <rPr>
        <sz val="10"/>
        <color rgb="FFC00000"/>
        <rFont val="Times New Roman"/>
        <family val="1"/>
      </rPr>
      <t xml:space="preserve"> 30</t>
    </r>
  </si>
  <si>
    <r>
      <t xml:space="preserve">Matrix content = MOEs
</t>
    </r>
    <r>
      <rPr>
        <sz val="9"/>
        <color rgb="FFC00000"/>
        <rFont val="Times New Roman"/>
        <family val="1"/>
      </rPr>
      <t xml:space="preserve">Dermal Benchmark </t>
    </r>
    <r>
      <rPr>
        <sz val="9"/>
        <color rgb="FFC00000"/>
        <rFont val="Aptos Narrow"/>
        <family val="2"/>
      </rPr>
      <t>&lt;</t>
    </r>
    <r>
      <rPr>
        <sz val="9"/>
        <color rgb="FFC00000"/>
        <rFont val="Times New Roman"/>
        <family val="1"/>
      </rPr>
      <t xml:space="preserve"> 30</t>
    </r>
  </si>
  <si>
    <r>
      <rPr>
        <b/>
        <i/>
        <sz val="9"/>
        <color theme="1"/>
        <rFont val="Times New Roman"/>
        <family val="1"/>
      </rPr>
      <t>Q</t>
    </r>
    <r>
      <rPr>
        <b/>
        <i/>
        <vertAlign val="subscript"/>
        <sz val="9"/>
        <color theme="1"/>
        <rFont val="Times New Roman"/>
        <family val="1"/>
      </rPr>
      <t>u</t>
    </r>
    <r>
      <rPr>
        <b/>
        <sz val="9"/>
        <color theme="1"/>
        <rFont val="Times New Roman"/>
        <family val="1"/>
      </rPr>
      <t xml:space="preserve"> (mg/cm</t>
    </r>
    <r>
      <rPr>
        <b/>
        <vertAlign val="superscript"/>
        <sz val="9"/>
        <color theme="1"/>
        <rFont val="Times New Roman"/>
        <family val="1"/>
      </rPr>
      <t>2</t>
    </r>
    <r>
      <rPr>
        <b/>
        <sz val="9"/>
        <color theme="1"/>
        <rFont val="Times New Roman"/>
        <family val="1"/>
      </rPr>
      <t>-event)</t>
    </r>
  </si>
  <si>
    <r>
      <rPr>
        <i/>
        <sz val="9"/>
        <rFont val="Times New Roman"/>
        <family val="1"/>
      </rPr>
      <t>Qu</t>
    </r>
    <r>
      <rPr>
        <sz val="9"/>
        <rFont val="Times New Roman"/>
        <family val="1"/>
      </rPr>
      <t xml:space="preserve"> from US EPA 1992</t>
    </r>
  </si>
  <si>
    <r>
      <rPr>
        <i/>
        <sz val="9"/>
        <rFont val="Times New Roman"/>
        <family val="1"/>
      </rPr>
      <t>Qu</t>
    </r>
    <r>
      <rPr>
        <sz val="9"/>
        <rFont val="Times New Roman"/>
        <family val="1"/>
      </rPr>
      <t xml:space="preserve"> calculated based on 1.1 g/cm3 product density and </t>
    </r>
  </si>
  <si>
    <t>Youth 11 to 15 years skin surface area to body weight ratio = 3.17</t>
  </si>
  <si>
    <t>Panel A. Youth 11 to 15 Years of Age Inside of Two Hands Sensitivity Analysis Matrix</t>
  </si>
  <si>
    <t>Panel B. Youth 11 to 15 Years of Age Inside of One Hand Sensitivity Analysis Matrix</t>
  </si>
  <si>
    <t>Panel C. Youth 11 to 15 Years of Age Inside of One Hand Sensitivity Analysis Matrix</t>
  </si>
  <si>
    <r>
      <rPr>
        <b/>
        <i/>
        <sz val="10"/>
        <color theme="1"/>
        <rFont val="Times New Roman"/>
        <family val="1"/>
      </rPr>
      <t>Q</t>
    </r>
    <r>
      <rPr>
        <b/>
        <i/>
        <vertAlign val="subscript"/>
        <sz val="10"/>
        <color theme="1"/>
        <rFont val="Times New Roman"/>
        <family val="1"/>
      </rPr>
      <t>u</t>
    </r>
    <r>
      <rPr>
        <b/>
        <sz val="10"/>
        <color theme="1"/>
        <rFont val="Times New Roman"/>
        <family val="1"/>
      </rPr>
      <t xml:space="preserve"> (mg/cm</t>
    </r>
    <r>
      <rPr>
        <b/>
        <vertAlign val="superscript"/>
        <sz val="10"/>
        <color theme="1"/>
        <rFont val="Times New Roman"/>
        <family val="1"/>
      </rPr>
      <t>2</t>
    </r>
    <r>
      <rPr>
        <b/>
        <sz val="10"/>
        <color theme="1"/>
        <rFont val="Times New Roman"/>
        <family val="1"/>
      </rPr>
      <t>-event</t>
    </r>
  </si>
  <si>
    <r>
      <rPr>
        <i/>
        <sz val="10"/>
        <rFont val="Times New Roman"/>
        <family val="1"/>
      </rPr>
      <t>Qu</t>
    </r>
    <r>
      <rPr>
        <sz val="10"/>
        <rFont val="Times New Roman"/>
        <family val="1"/>
      </rPr>
      <t xml:space="preserve"> from U.S. EPA, 1992</t>
    </r>
  </si>
  <si>
    <r>
      <rPr>
        <i/>
        <sz val="10"/>
        <rFont val="Times New Roman"/>
        <family val="1"/>
      </rPr>
      <t>Qu</t>
    </r>
    <r>
      <rPr>
        <sz val="10"/>
        <rFont val="Times New Roman"/>
        <family val="1"/>
      </rPr>
      <t xml:space="preserve"> calculated based on 1.1 g/cm</t>
    </r>
    <r>
      <rPr>
        <vertAlign val="superscript"/>
        <sz val="10"/>
        <rFont val="Times New Roman"/>
        <family val="1"/>
      </rPr>
      <t>3</t>
    </r>
    <r>
      <rPr>
        <sz val="10"/>
        <rFont val="Times New Roman"/>
        <family val="1"/>
      </rPr>
      <t xml:space="preserve"> product density and film thickness was a default used in </t>
    </r>
  </si>
  <si>
    <t>Overall Sensitivity Analysis Figure. Not shown in RE</t>
  </si>
  <si>
    <t>Chronic freq = 365 events per year, fraction absorbed = 1.16%; weight fraction outside reported range</t>
  </si>
  <si>
    <t>Chronic freq = 365 events per year, fraction absorbed = 1.16%</t>
  </si>
  <si>
    <t>Acute freq = 1 event per day, fraction absorbed = 1.55%; weight fraction outside reported range</t>
  </si>
  <si>
    <t>Acute freq = 1 event per day, fraction absorbed = 1.55%</t>
  </si>
  <si>
    <t>Acute freq = 1 event per day; fraction absorbed = 1.55%</t>
  </si>
  <si>
    <t>Acute freq = 1 event per day; Chronic freq = 1 event per year; fraction absorbed = 1.55%; weight fraction outside reported range</t>
  </si>
  <si>
    <t>Acute freq = 1 event per day; Chronic freq = 1 event per year; fraction absorbed = 1.55%</t>
  </si>
  <si>
    <t>Acute freq = 1 event per day; Chronic freq = 1 event per year; fraction absorbed = 1.09%; weight fraction outside reported range</t>
  </si>
  <si>
    <t>Chronic freq = 365 events/yr; fraction absorbed = 1.16%;  WF outside reported range</t>
  </si>
  <si>
    <t>Chronic freq = 365 events/yr; fraction absorbed = 1.16%</t>
  </si>
  <si>
    <t>Chronic freq = 185 events/yr; fraction absorbed = 1.16%;  WF outside reported range</t>
  </si>
  <si>
    <t>Chronic freq = 185 events/yr; fraction absorbed = 1.16%</t>
  </si>
  <si>
    <t>Acute freq = 1 event per day; fraction absorbed = 1.09%; WF outside reported range</t>
  </si>
  <si>
    <t>Figure 5-4</t>
  </si>
  <si>
    <t>Figure 5-3</t>
  </si>
  <si>
    <t>Figure 5-5 Panel B</t>
  </si>
  <si>
    <t>Figure 5-5 Panel A</t>
  </si>
  <si>
    <t>Figure 5-5 Panel C</t>
  </si>
  <si>
    <t>Dermal Sensitivity Analysis</t>
  </si>
  <si>
    <t>Inputs, calculations, and dermal exposure estimates for the dermal sensitivity analysis</t>
  </si>
  <si>
    <t>Peak concentration (mg/m3)</t>
  </si>
  <si>
    <t>MOE = POD/Exposure (air conc)</t>
  </si>
  <si>
    <t>Acute Inhalation POD (mg/m3)</t>
  </si>
  <si>
    <t xml:space="preserve">BYSTANDER
</t>
  </si>
  <si>
    <t xml:space="preserve">USER                        (ADULTS &gt;21/ YOUTHS (16-20 AND 11 to &lt;15)
</t>
  </si>
  <si>
    <t xml:space="preserve">USER                                   (ADULTS &gt;21/ YOUTHS (16-20 AND 11 to &lt;15)
</t>
  </si>
  <si>
    <t>Acute Inhalation Benchmark</t>
  </si>
  <si>
    <r>
      <t>Typical kitchen countertops area coverage 30 to 60 ft</t>
    </r>
    <r>
      <rPr>
        <vertAlign val="superscript"/>
        <sz val="11"/>
        <color theme="1"/>
        <rFont val="Calibri"/>
        <family val="2"/>
        <scheme val="minor"/>
      </rPr>
      <t>2</t>
    </r>
    <r>
      <rPr>
        <sz val="11"/>
        <color theme="1"/>
        <rFont val="Calibri"/>
        <family val="2"/>
        <scheme val="minor"/>
      </rPr>
      <t>, see snip pic of online search output below. Last accessed 7-Apr-2026</t>
    </r>
  </si>
  <si>
    <t>Chronic  Non-Cancer Concentration</t>
  </si>
  <si>
    <t>Chronic (Cancer): for lifetime - 78 years averaging time; 57 years exposure duration</t>
  </si>
  <si>
    <t>Chronic concentration (lifetime)</t>
  </si>
  <si>
    <t>Cancer Risk</t>
  </si>
  <si>
    <t>Cancer IUR</t>
  </si>
  <si>
    <t>Inhalation Calculations for Consumer Scenarios</t>
  </si>
  <si>
    <t>57 yrs</t>
  </si>
  <si>
    <t>Lifetime (cancer)</t>
  </si>
  <si>
    <t>11 - 78 years</t>
  </si>
  <si>
    <t>Cancer OSF</t>
  </si>
  <si>
    <t>Chronic HEC (mg/m3)</t>
  </si>
  <si>
    <t>Acute HEC (mg/m3)</t>
  </si>
  <si>
    <t>Lifetime Dose</t>
  </si>
  <si>
    <t>Acute risk</t>
  </si>
  <si>
    <t>Scenario Comparison (12 min/event x 10 events)per day - acute peak conc (mg/m3)</t>
  </si>
  <si>
    <t>peak conc. ppm</t>
  </si>
  <si>
    <t xml:space="preserve">USER                        (ADULTS &gt;21/ YOUTHS (16-20 AND 11 to &lt;15), Zone 1
</t>
  </si>
  <si>
    <t>BYSTANDER (Zone 2)</t>
  </si>
  <si>
    <t>Cancer risk</t>
  </si>
  <si>
    <t>ppm = (mg/m3 * 24.45)/mw</t>
  </si>
  <si>
    <t>Acute Inhalation POD (ppm)</t>
  </si>
  <si>
    <t>Peak concentration (ppm)</t>
  </si>
  <si>
    <t>Chronic  Non-Cancer Concentration (ppm)</t>
  </si>
  <si>
    <t>Acute HEC (ppm)</t>
  </si>
  <si>
    <t>Chronic HEC (ppm)</t>
  </si>
  <si>
    <t>https://www.amazon.com/Tenax-Tewax-Clear-Wax-Paste/dp/B004UHGFS0</t>
  </si>
  <si>
    <t>Last accessed on 14-Jul-2026</t>
  </si>
  <si>
    <t>https://www.shopnsavemart.com/tenax-tewax/</t>
  </si>
  <si>
    <t>https://www.amazon.com/Tenax-Fluida-Clear-Liquid-Liter/dp/B0016ZWB28</t>
  </si>
  <si>
    <t>https://tenaxusa.com/products/cera-fluida?srsltid=AfmBOorhRR5GFWcSt57YCyIqOa_Tt9tw2hefuPpvBIsa_LIu4RYrHZxo</t>
  </si>
  <si>
    <t xml:space="preserve">https://www.amazon.com/Lustro-Italiano-Stone-Cleaner-32-Ounce/dp/B004UHFF86 </t>
  </si>
  <si>
    <t xml:space="preserve">https://www.youtube.com/watch?v=qchXa89ewt4 </t>
  </si>
  <si>
    <t xml:space="preserve">https://www.walmart.com/ip/Tenax-Uniblack-Liquid-Wax-Step-2-1-Quart/512885067?wmlspartner=wlpa&amp;selectedSellerId=18411&amp;adid=22222222227512885067_18411_14069003552_202077872&amp;wl0=&amp;wl1=g&amp;wl2=c&amp;wl3=42423897272&amp;wl4=pla-2449037643288&amp;wl5=9211801&amp;wl6=&amp;wl7=&amp;wl8=&amp;wl9=pla&amp;wl10=125211802&amp;wl11=online&amp;wl12=512885067_18411&amp;veh=sem&amp;gad_source=1&amp;gad_campaignid=202077872&amp;gbraid=0AAAAADmfBIo2HkKh5XkbBTI4rC_MkV_mB&amp;gclid=EAIaIQobChMI4LjmjZbalQMVpHhHAR3-0TgeEAQYAiABEgL0EfD_BwE </t>
  </si>
  <si>
    <t>https://atlaspreservation.com/products/liquid-wax-cera-fluida-1-quart?srsltid=AfmBOor2W4wxfo4MkqNVHC7oE5huaNSiFB8ADlni6vfGBt7UttnH4_NV</t>
  </si>
  <si>
    <t>https://www.walmart.com/ip/Tenax-Solid-Wax-Paste-Black-1-Liter/16678320422?adsRedirect=true</t>
  </si>
  <si>
    <t>https://tenaxusa.com/products/cera-black-g</t>
  </si>
  <si>
    <t>CeraFluida</t>
  </si>
  <si>
    <t>Coverage area</t>
  </si>
  <si>
    <t>Wt Fraction</t>
  </si>
  <si>
    <t>Size of Room of Use</t>
  </si>
  <si>
    <t>CEM OUTPUTS</t>
  </si>
  <si>
    <t>Chronic ADC Zone1 (mg/m3)</t>
  </si>
  <si>
    <t>Chronic ADC Zone 2 (mg/m3)</t>
  </si>
  <si>
    <t>Peak Concentration (mg/m3)</t>
  </si>
  <si>
    <t>Inh risk cal</t>
  </si>
  <si>
    <t>Youth/Child/Infant</t>
  </si>
  <si>
    <t>(Scenario: All-purpose waxes and polishes)</t>
  </si>
  <si>
    <t>3.00 E-02</t>
  </si>
  <si>
    <t>3.34 E-02</t>
  </si>
  <si>
    <t>https://www.selectstonetools.com/quartz-toner-plus-250ml-p/1mpa00bg501q05.htm</t>
  </si>
  <si>
    <t>CEM default durations</t>
  </si>
  <si>
    <t>https://www.tenax4you.com/lustro-italiano-stone-cleaner-32-fl-oz-p/lustroclean.htm</t>
  </si>
  <si>
    <t>Lustro Italiano™ Stone Cleaner</t>
  </si>
  <si>
    <t>Lustro Italiano™ stone cleaner is a bottle with attachable sprayer that contains no harsh detergents that can strip away stones natural polish. Unlike some other household solvents, this cleaner will not shorten the life of stone sealants. Lustro Italiano™ Cleaner can be used on natural stone, quartz stone, solid surface products, such as corian, as well as stainless steel and ceramic tile. Packaging specifically designed with the homeowner in mind, Lustro Italiano™ is for the showroom/retail environment and to keep customers coming back. Lustro Italiano™ uses the long history of Italian stone masters to enhance credibility. Elegant, specialized stone care products and packaging to support the consumer’s perception that stone is a valuable addition to their home. All products are UPC2 barcoded and packed in cases for easy ordering for multiple locations and shipping.</t>
  </si>
  <si>
    <t>Features</t>
  </si>
  <si>
    <t>16 Ounce Spray Bottle</t>
  </si>
  <si>
    <t>Won't Break Down Sealer</t>
  </si>
  <si>
    <t>No Harsh Detergents</t>
  </si>
  <si>
    <t>Safe For Stone and Other Materials</t>
  </si>
  <si>
    <t>Quartz Friendly</t>
  </si>
  <si>
    <t>Designed for Home Owner Use</t>
  </si>
  <si>
    <t>Case Packaged</t>
  </si>
  <si>
    <t>Dermal changed to use permeability (e.g., wet rag scenario limits evaporation)</t>
  </si>
  <si>
    <t>Acute Inh risk cal</t>
  </si>
  <si>
    <t>https://www.google.com/url?sa=t&amp;rct=j&amp;q=&amp;esrc=s&amp;source=web&amp;cd=&amp;cad=rja&amp;uact=8&amp;ved=2ahUKEwiAjoTfz8OVAxXMGVkFHf_qGC4QtwJ6BAgZEAI&amp;url=https%3A%2F%2Fwww.youtube.com%2Fwatch%3Fv%3DVnXGlCxFlDw&amp;usg=AOvVaw0NTTxoT6LclrpQZNIQECKl&amp;opi=89978449</t>
  </si>
  <si>
    <t>Tenax Cera Fluida commercial:</t>
  </si>
  <si>
    <t>https://www.google.com/url?sa=i&amp;source=web&amp;rct=j&amp;url=https://www.youtube.com/watch?v%3DI6SpzUsYwVw%26t%3D88&amp;ved=2ahUKEwje48Xfz8OVAxUiF1kFHaXPBuwQ__QQegoIAAgACAAIDhAG&amp;opi=89978449&amp;cd&amp;psig=AOvVaw0I_R6j4GuRClULFl-Ar8Ks&amp;ust=1783618746241000</t>
  </si>
  <si>
    <t>July 2026</t>
  </si>
  <si>
    <t>CASRN 78-87-5</t>
  </si>
  <si>
    <t xml:space="preserve">Draft Consumer Exposure Analysis and Risk Calculator </t>
  </si>
  <si>
    <t>Values for physical chemical properties used in consumer modeling</t>
  </si>
  <si>
    <t>Source of physical and chemical properties information: Draft Chemistry, Fate, Release, and Exposure Assessment for 1,2-Dichloropropane</t>
  </si>
  <si>
    <t>1,2-Dichloropropane CAS 78875</t>
  </si>
  <si>
    <t>Frequency of Exposure (Acute and/or Chronic)</t>
  </si>
  <si>
    <t>Coverage area obtained from product application rate. Information was provided by online retailer and distributor information. See COU Crosswalk Tab Product Size and Format column</t>
  </si>
  <si>
    <t xml:space="preserve">CeraFluida YouTube use demonstration video; </t>
  </si>
  <si>
    <t>(Scenario: All-purpose cleaner)</t>
  </si>
  <si>
    <t>Avg Molecule Diffusion per Contact</t>
  </si>
  <si>
    <t>Near Field Environmental Inputs</t>
  </si>
  <si>
    <t>Film thickness was a default used in CEM, Table B-3 for All-purpose waxes and polishes (furniture, floor,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</si>
</sst>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
    <numFmt numFmtId="166" formatCode="0.0"/>
    <numFmt numFmtId="167" formatCode="#,##0.0"/>
  </numFmts>
  <fonts count="102"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6"/>
      <color theme="1"/>
      <name val="Calibri"/>
      <family val="2"/>
      <scheme val="minor"/>
    </font>
    <font>
      <b/>
      <sz val="11"/>
      <color rgb="FF111111"/>
      <name val="Calibri"/>
      <family val="2"/>
      <scheme val="minor"/>
    </font>
    <font>
      <sz val="11"/>
      <color rgb="FF111111"/>
      <name val="Calibri"/>
      <family val="2"/>
      <scheme val="minor"/>
    </font>
    <font>
      <sz val="11"/>
      <color rgb="FF000000"/>
      <name val="Calibri"/>
      <family val="2"/>
      <scheme val="minor"/>
    </font>
    <font>
      <vertAlign val="subscript"/>
      <sz val="11"/>
      <color rgb="FF111111"/>
      <name val="Calibri"/>
      <family val="2"/>
      <scheme val="minor"/>
    </font>
    <font>
      <b/>
      <sz val="14"/>
      <color theme="1"/>
      <name val="Calibri"/>
      <family val="2"/>
      <scheme val="minor"/>
    </font>
    <font>
      <b/>
      <sz val="16"/>
      <color theme="0"/>
      <name val="Calibri"/>
      <family val="2"/>
      <scheme val="minor"/>
    </font>
    <font>
      <b/>
      <sz val="11"/>
      <name val="Calibri"/>
      <family val="2"/>
      <scheme val="minor"/>
    </font>
    <font>
      <sz val="11"/>
      <color theme="1"/>
      <name val="Times New Roman"/>
      <family val="1"/>
    </font>
    <font>
      <b/>
      <sz val="12"/>
      <name val="Calibri"/>
      <family val="2"/>
      <scheme val="minor"/>
    </font>
    <font>
      <b/>
      <sz val="11"/>
      <color rgb="FFFF0000"/>
      <name val="Calibri"/>
      <family val="2"/>
      <scheme val="minor"/>
    </font>
    <font>
      <b/>
      <sz val="11"/>
      <color rgb="FF000000"/>
      <name val="Calibri"/>
      <family val="2"/>
      <scheme val="minor"/>
    </font>
    <font>
      <sz val="12"/>
      <color rgb="FF000000"/>
      <name val="Calibri"/>
      <family val="2"/>
    </font>
    <font>
      <b/>
      <sz val="9"/>
      <color indexed="81"/>
      <name val="Tahoma"/>
      <family val="2"/>
    </font>
    <font>
      <sz val="9"/>
      <color indexed="81"/>
      <name val="Tahoma"/>
      <family val="2"/>
    </font>
    <font>
      <i/>
      <sz val="11"/>
      <color rgb="FF7F7F7F"/>
      <name val="Calibri"/>
      <family val="2"/>
      <scheme val="minor"/>
    </font>
    <font>
      <b/>
      <sz val="16"/>
      <color rgb="FF000000"/>
      <name val="Calibri"/>
      <family val="2"/>
      <scheme val="minor"/>
    </font>
    <font>
      <b/>
      <vertAlign val="superscript"/>
      <sz val="11"/>
      <color rgb="FFFF0000"/>
      <name val="Calibri"/>
      <family val="2"/>
      <scheme val="minor"/>
    </font>
    <font>
      <sz val="10.5"/>
      <color rgb="FF000000"/>
      <name val="Times New Roman"/>
      <family val="1"/>
    </font>
    <font>
      <b/>
      <i/>
      <sz val="11"/>
      <color rgb="FF000000"/>
      <name val="Calibri"/>
      <family val="2"/>
      <scheme val="minor"/>
    </font>
    <font>
      <b/>
      <i/>
      <sz val="11"/>
      <color rgb="FFFF0000"/>
      <name val="Calibri"/>
      <family val="2"/>
      <scheme val="minor"/>
    </font>
    <font>
      <i/>
      <sz val="11"/>
      <color rgb="FF000000"/>
      <name val="Calibri"/>
      <family val="2"/>
      <scheme val="minor"/>
    </font>
    <font>
      <b/>
      <i/>
      <sz val="11"/>
      <name val="Calibri"/>
      <family val="2"/>
      <scheme val="minor"/>
    </font>
    <font>
      <u/>
      <sz val="11"/>
      <color theme="10"/>
      <name val="Calibri"/>
      <family val="2"/>
      <scheme val="minor"/>
    </font>
    <font>
      <b/>
      <sz val="12"/>
      <color theme="1"/>
      <name val="Calibri"/>
      <family val="2"/>
      <scheme val="minor"/>
    </font>
    <font>
      <b/>
      <sz val="18"/>
      <color rgb="FF212121"/>
      <name val="Georgia"/>
      <family val="1"/>
    </font>
    <font>
      <sz val="11"/>
      <color rgb="FF1B1B1B"/>
      <name val="Calibri"/>
      <family val="2"/>
      <scheme val="minor"/>
    </font>
    <font>
      <sz val="12"/>
      <color theme="1"/>
      <name val="Times New Roman"/>
      <family val="1"/>
    </font>
    <font>
      <i/>
      <sz val="12"/>
      <color theme="1"/>
      <name val="Times New Roman"/>
      <family val="1"/>
    </font>
    <font>
      <vertAlign val="superscript"/>
      <sz val="12"/>
      <color theme="1"/>
      <name val="Times New Roman"/>
      <family val="1"/>
    </font>
    <font>
      <vertAlign val="subscript"/>
      <sz val="12"/>
      <color theme="1"/>
      <name val="Times New Roman"/>
      <family val="1"/>
    </font>
    <font>
      <sz val="8"/>
      <color theme="1"/>
      <name val="Times New Roman"/>
      <family val="1"/>
    </font>
    <font>
      <sz val="7"/>
      <color theme="1"/>
      <name val="Times New Roman"/>
      <family val="1"/>
    </font>
    <font>
      <vertAlign val="superscript"/>
      <sz val="11"/>
      <color theme="1"/>
      <name val="Calibri"/>
      <family val="2"/>
      <scheme val="minor"/>
    </font>
    <font>
      <sz val="10"/>
      <color theme="1"/>
      <name val="Times New Roman"/>
      <family val="1"/>
    </font>
    <font>
      <b/>
      <sz val="14"/>
      <color theme="1"/>
      <name val="Times New Roman"/>
      <family val="1"/>
    </font>
    <font>
      <sz val="11"/>
      <color rgb="FFFF0000"/>
      <name val="Times New Roman"/>
      <family val="1"/>
    </font>
    <font>
      <b/>
      <sz val="11"/>
      <name val="Times New Roman"/>
      <family val="1"/>
    </font>
    <font>
      <b/>
      <sz val="11"/>
      <color theme="1"/>
      <name val="Times New Roman"/>
      <family val="1"/>
    </font>
    <font>
      <b/>
      <vertAlign val="superscript"/>
      <sz val="11"/>
      <name val="Times New Roman"/>
      <family val="1"/>
    </font>
    <font>
      <i/>
      <sz val="11"/>
      <color rgb="FF7F7F7F"/>
      <name val="Times New Roman"/>
      <family val="1"/>
    </font>
    <font>
      <sz val="11"/>
      <color rgb="FF000000"/>
      <name val="Times New Roman"/>
      <family val="1"/>
    </font>
    <font>
      <sz val="11"/>
      <name val="Times New Roman"/>
      <family val="1"/>
    </font>
    <font>
      <b/>
      <sz val="20"/>
      <color theme="1"/>
      <name val="Times New Roman"/>
      <family val="1"/>
    </font>
    <font>
      <u/>
      <sz val="11"/>
      <color theme="10"/>
      <name val="Times New Roman"/>
      <family val="1"/>
    </font>
    <font>
      <vertAlign val="superscript"/>
      <sz val="11"/>
      <color theme="1"/>
      <name val="Times New Roman"/>
      <family val="1"/>
    </font>
    <font>
      <b/>
      <i/>
      <sz val="12"/>
      <color theme="1"/>
      <name val="Times New Roman"/>
      <family val="1"/>
    </font>
    <font>
      <b/>
      <sz val="12"/>
      <color theme="1"/>
      <name val="Times New Roman"/>
      <family val="1"/>
    </font>
    <font>
      <b/>
      <vertAlign val="superscript"/>
      <sz val="12"/>
      <color theme="1"/>
      <name val="Times New Roman"/>
      <family val="1"/>
    </font>
    <font>
      <sz val="11"/>
      <color theme="9" tint="-0.249977111117893"/>
      <name val="Times New Roman"/>
      <family val="1"/>
    </font>
    <font>
      <i/>
      <sz val="11"/>
      <name val="Times New Roman"/>
      <family val="1"/>
    </font>
    <font>
      <b/>
      <sz val="10"/>
      <color theme="1"/>
      <name val="Times New Roman"/>
      <family val="1"/>
    </font>
    <font>
      <sz val="10"/>
      <color rgb="FFFF0000"/>
      <name val="Times New Roman"/>
      <family val="1"/>
    </font>
    <font>
      <b/>
      <sz val="10"/>
      <color rgb="FF000000"/>
      <name val="Calibri"/>
      <family val="2"/>
      <scheme val="minor"/>
    </font>
    <font>
      <b/>
      <sz val="10"/>
      <name val="Times New Roman"/>
      <family val="1"/>
    </font>
    <font>
      <b/>
      <vertAlign val="superscript"/>
      <sz val="10"/>
      <name val="Times New Roman"/>
      <family val="1"/>
    </font>
    <font>
      <i/>
      <sz val="10"/>
      <color rgb="FF7F7F7F"/>
      <name val="Times New Roman"/>
      <family val="1"/>
    </font>
    <font>
      <sz val="10"/>
      <color theme="1"/>
      <name val="Calibri"/>
      <family val="2"/>
      <scheme val="minor"/>
    </font>
    <font>
      <sz val="10"/>
      <color rgb="FF000000"/>
      <name val="Times New Roman"/>
      <family val="1"/>
    </font>
    <font>
      <sz val="10"/>
      <name val="Times New Roman"/>
      <family val="1"/>
    </font>
    <font>
      <b/>
      <i/>
      <sz val="10"/>
      <color theme="1"/>
      <name val="Times New Roman"/>
      <family val="1"/>
    </font>
    <font>
      <b/>
      <vertAlign val="superscript"/>
      <sz val="10"/>
      <color theme="1"/>
      <name val="Times New Roman"/>
      <family val="1"/>
    </font>
    <font>
      <sz val="10"/>
      <color theme="9" tint="-0.249977111117893"/>
      <name val="Times New Roman"/>
      <family val="1"/>
    </font>
    <font>
      <i/>
      <sz val="10"/>
      <color theme="1"/>
      <name val="Times New Roman"/>
      <family val="1"/>
    </font>
    <font>
      <u/>
      <sz val="10"/>
      <color theme="10"/>
      <name val="Times New Roman"/>
      <family val="1"/>
    </font>
    <font>
      <vertAlign val="superscript"/>
      <sz val="10"/>
      <color theme="1"/>
      <name val="Times New Roman"/>
      <family val="1"/>
    </font>
    <font>
      <vertAlign val="subscript"/>
      <sz val="10"/>
      <color theme="1"/>
      <name val="Times New Roman"/>
      <family val="1"/>
    </font>
    <font>
      <vertAlign val="superscript"/>
      <sz val="10"/>
      <color theme="1"/>
      <name val="Calibri"/>
      <family val="2"/>
      <scheme val="minor"/>
    </font>
    <font>
      <sz val="10"/>
      <name val="Calibri"/>
      <family val="2"/>
      <scheme val="minor"/>
    </font>
    <font>
      <vertAlign val="superscript"/>
      <sz val="11"/>
      <name val="Times New Roman"/>
      <family val="1"/>
    </font>
    <font>
      <sz val="11"/>
      <color rgb="FFC00000"/>
      <name val="Times New Roman"/>
      <family val="1"/>
    </font>
    <font>
      <sz val="11"/>
      <color rgb="FFC00000"/>
      <name val="Aptos Narrow"/>
      <family val="2"/>
    </font>
    <font>
      <b/>
      <i/>
      <sz val="11"/>
      <color theme="1"/>
      <name val="Times New Roman"/>
      <family val="1"/>
    </font>
    <font>
      <b/>
      <i/>
      <vertAlign val="subscript"/>
      <sz val="11"/>
      <color theme="1"/>
      <name val="Times New Roman"/>
      <family val="1"/>
    </font>
    <font>
      <b/>
      <vertAlign val="superscript"/>
      <sz val="11"/>
      <color theme="1"/>
      <name val="Times New Roman"/>
      <family val="1"/>
    </font>
    <font>
      <sz val="9"/>
      <color theme="1"/>
      <name val="Times New Roman"/>
      <family val="1"/>
    </font>
    <font>
      <sz val="10"/>
      <color rgb="FFC00000"/>
      <name val="Times New Roman"/>
      <family val="1"/>
    </font>
    <font>
      <sz val="10"/>
      <color rgb="FFC00000"/>
      <name val="Aptos Narrow"/>
      <family val="2"/>
    </font>
    <font>
      <b/>
      <i/>
      <vertAlign val="subscript"/>
      <sz val="10"/>
      <color theme="1"/>
      <name val="Times New Roman"/>
      <family val="1"/>
    </font>
    <font>
      <i/>
      <sz val="10"/>
      <name val="Times New Roman"/>
      <family val="1"/>
    </font>
    <font>
      <sz val="9"/>
      <color rgb="FFC00000"/>
      <name val="Times New Roman"/>
      <family val="1"/>
    </font>
    <font>
      <sz val="9"/>
      <color rgb="FFC00000"/>
      <name val="Aptos Narrow"/>
      <family val="2"/>
    </font>
    <font>
      <b/>
      <sz val="9"/>
      <color theme="1"/>
      <name val="Times New Roman"/>
      <family val="1"/>
    </font>
    <font>
      <b/>
      <i/>
      <sz val="9"/>
      <color theme="1"/>
      <name val="Times New Roman"/>
      <family val="1"/>
    </font>
    <font>
      <b/>
      <i/>
      <vertAlign val="subscript"/>
      <sz val="9"/>
      <color theme="1"/>
      <name val="Times New Roman"/>
      <family val="1"/>
    </font>
    <font>
      <b/>
      <vertAlign val="superscript"/>
      <sz val="9"/>
      <color theme="1"/>
      <name val="Times New Roman"/>
      <family val="1"/>
    </font>
    <font>
      <b/>
      <sz val="9"/>
      <name val="Times New Roman"/>
      <family val="1"/>
    </font>
    <font>
      <sz val="9"/>
      <name val="Times New Roman"/>
      <family val="1"/>
    </font>
    <font>
      <i/>
      <sz val="9"/>
      <name val="Times New Roman"/>
      <family val="1"/>
    </font>
    <font>
      <vertAlign val="superscript"/>
      <sz val="10"/>
      <name val="Times New Roman"/>
      <family val="1"/>
    </font>
    <font>
      <sz val="11"/>
      <color rgb="FF7F7F7F"/>
      <name val="Times New Roman"/>
      <family val="1"/>
    </font>
    <font>
      <b/>
      <sz val="15"/>
      <color rgb="FF000000"/>
      <name val="Arial"/>
      <family val="2"/>
    </font>
    <font>
      <sz val="9"/>
      <color rgb="FF000000"/>
      <name val="Arial"/>
      <family val="2"/>
    </font>
    <font>
      <sz val="12"/>
      <color rgb="FF000000"/>
      <name val="Arial"/>
      <family val="2"/>
    </font>
    <font>
      <sz val="14"/>
      <color rgb="FFFF0000"/>
      <name val="Times New Roman"/>
      <family val="1"/>
    </font>
    <font>
      <b/>
      <sz val="16"/>
      <color rgb="FF000000"/>
      <name val="Times New Roman"/>
      <family val="1"/>
    </font>
  </fonts>
  <fills count="34">
    <fill>
      <patternFill patternType="none"/>
    </fill>
    <fill>
      <patternFill patternType="gray125"/>
    </fill>
    <fill>
      <patternFill patternType="solid">
        <fgColor rgb="FF002060"/>
        <bgColor indexed="64"/>
      </patternFill>
    </fill>
    <fill>
      <patternFill patternType="solid">
        <fgColor theme="2"/>
        <bgColor indexed="64"/>
      </patternFill>
    </fill>
    <fill>
      <patternFill patternType="solid">
        <fgColor rgb="FFD9D9D9"/>
        <bgColor indexed="64"/>
      </patternFill>
    </fill>
    <fill>
      <patternFill patternType="solid">
        <fgColor theme="7"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A9D08E"/>
        <bgColor rgb="FF000000"/>
      </patternFill>
    </fill>
    <fill>
      <patternFill patternType="solid">
        <fgColor rgb="FFE2EFDA"/>
        <bgColor rgb="FF000000"/>
      </patternFill>
    </fill>
    <fill>
      <patternFill patternType="solid">
        <fgColor rgb="FFFFFFCC"/>
        <bgColor rgb="FF000000"/>
      </patternFill>
    </fill>
    <fill>
      <patternFill patternType="solid">
        <fgColor rgb="FFFFFFFF"/>
        <bgColor rgb="FF000000"/>
      </patternFill>
    </fill>
    <fill>
      <patternFill patternType="solid">
        <fgColor rgb="FFFFFF00"/>
        <bgColor rgb="FF000000"/>
      </patternFill>
    </fill>
    <fill>
      <patternFill patternType="solid">
        <fgColor theme="9" tint="0.3999450666829432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499984740745262"/>
        <bgColor indexed="64"/>
      </patternFill>
    </fill>
    <fill>
      <patternFill patternType="solid">
        <fgColor theme="7" tint="0.59999389629810485"/>
        <bgColor indexed="64"/>
      </patternFill>
    </fill>
    <fill>
      <patternFill patternType="solid">
        <fgColor rgb="FFFFCCCC"/>
        <bgColor indexed="64"/>
      </patternFill>
    </fill>
    <fill>
      <patternFill patternType="solid">
        <fgColor theme="0" tint="-0.14996795556505021"/>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4">
    <xf numFmtId="0" fontId="0" fillId="0" borderId="0"/>
    <xf numFmtId="0" fontId="18" fillId="0" borderId="0"/>
    <xf numFmtId="0" fontId="21" fillId="0" borderId="0" applyNumberFormat="0" applyFill="0" applyBorder="0" applyAlignment="0" applyProtection="0"/>
    <xf numFmtId="0" fontId="29" fillId="0" borderId="0" applyNumberFormat="0" applyFill="0" applyBorder="0" applyAlignment="0" applyProtection="0"/>
  </cellStyleXfs>
  <cellXfs count="903">
    <xf numFmtId="0" fontId="0" fillId="0" borderId="0" xfId="0"/>
    <xf numFmtId="0" fontId="100" fillId="0" borderId="0" xfId="0" applyFont="1" applyAlignment="1" applyProtection="1">
      <alignment horizontal="center"/>
    </xf>
    <xf numFmtId="0" fontId="0" fillId="0" borderId="0" xfId="0" applyProtection="1"/>
    <xf numFmtId="49" fontId="100" fillId="0" borderId="0" xfId="0" applyNumberFormat="1" applyFont="1" applyAlignment="1" applyProtection="1">
      <alignment horizontal="center"/>
    </xf>
    <xf numFmtId="0" fontId="0" fillId="0" borderId="0" xfId="0" applyAlignment="1" applyProtection="1">
      <alignment horizontal="center"/>
    </xf>
    <xf numFmtId="0" fontId="101" fillId="6" borderId="0" xfId="0" applyFont="1" applyFill="1" applyAlignment="1" applyProtection="1">
      <alignment horizontal="center" wrapText="1"/>
    </xf>
    <xf numFmtId="0" fontId="41" fillId="6" borderId="0" xfId="0" applyFont="1" applyFill="1" applyAlignment="1" applyProtection="1">
      <alignment horizontal="center" vertical="center"/>
    </xf>
    <xf numFmtId="0" fontId="33" fillId="0" borderId="0" xfId="0" applyFont="1" applyAlignment="1" applyProtection="1">
      <alignment horizontal="center"/>
    </xf>
    <xf numFmtId="49" fontId="53" fillId="0" borderId="0" xfId="0" applyNumberFormat="1" applyFont="1" applyAlignment="1" applyProtection="1">
      <alignment horizontal="left"/>
    </xf>
    <xf numFmtId="0" fontId="4" fillId="0" borderId="0" xfId="0" applyFont="1" applyAlignment="1" applyProtection="1">
      <alignment horizontal="left" vertical="top"/>
    </xf>
    <xf numFmtId="0" fontId="2" fillId="0" borderId="0" xfId="0" applyFont="1" applyAlignment="1" applyProtection="1">
      <alignment horizontal="left"/>
    </xf>
    <xf numFmtId="0" fontId="0" fillId="0" borderId="0" xfId="0" applyAlignment="1" applyProtection="1">
      <alignment horizontal="left"/>
    </xf>
    <xf numFmtId="0" fontId="1" fillId="2" borderId="1" xfId="0" applyFont="1" applyFill="1" applyBorder="1" applyAlignment="1" applyProtection="1">
      <alignment horizontal="left" vertical="top"/>
    </xf>
    <xf numFmtId="0" fontId="0" fillId="3" borderId="0" xfId="0" applyFill="1" applyAlignment="1" applyProtection="1">
      <alignment vertical="top"/>
    </xf>
    <xf numFmtId="0" fontId="0" fillId="0" borderId="0" xfId="0" applyAlignment="1" applyProtection="1">
      <alignment vertical="top" wrapText="1"/>
    </xf>
    <xf numFmtId="0" fontId="0" fillId="0" borderId="0" xfId="0" applyAlignment="1" applyProtection="1">
      <alignment vertical="top"/>
    </xf>
    <xf numFmtId="0" fontId="0" fillId="3" borderId="1" xfId="0" applyFill="1" applyBorder="1" applyAlignment="1" applyProtection="1">
      <alignment vertical="top"/>
    </xf>
    <xf numFmtId="0" fontId="0" fillId="0" borderId="1" xfId="0" applyBorder="1" applyAlignment="1" applyProtection="1">
      <alignment vertical="top" wrapText="1"/>
    </xf>
    <xf numFmtId="0" fontId="5" fillId="3" borderId="4" xfId="0" applyFont="1" applyFill="1" applyBorder="1" applyAlignment="1" applyProtection="1">
      <alignment vertical="top"/>
    </xf>
    <xf numFmtId="0" fontId="5" fillId="0" borderId="2" xfId="0" applyFont="1" applyBorder="1" applyAlignment="1" applyProtection="1">
      <alignment vertical="top" wrapText="1"/>
    </xf>
    <xf numFmtId="49" fontId="0" fillId="0" borderId="0" xfId="0" applyNumberFormat="1" applyProtection="1"/>
    <xf numFmtId="0" fontId="0" fillId="3" borderId="4" xfId="0" applyFill="1" applyBorder="1" applyAlignment="1" applyProtection="1">
      <alignment vertical="top"/>
    </xf>
    <xf numFmtId="0" fontId="0" fillId="0" borderId="0" xfId="0" applyAlignment="1" applyProtection="1">
      <alignment horizontal="left" vertical="top"/>
    </xf>
    <xf numFmtId="0" fontId="22" fillId="0" borderId="0" xfId="0" applyFont="1" applyAlignment="1" applyProtection="1">
      <alignment horizontal="left" vertical="center" wrapText="1"/>
    </xf>
    <xf numFmtId="0" fontId="22" fillId="0" borderId="0" xfId="0" applyFont="1" applyAlignment="1" applyProtection="1">
      <alignment vertical="center" wrapText="1"/>
    </xf>
    <xf numFmtId="0" fontId="9" fillId="0" borderId="0" xfId="0" applyFont="1" applyAlignment="1" applyProtection="1">
      <alignment wrapText="1"/>
    </xf>
    <xf numFmtId="0" fontId="9" fillId="0" borderId="0" xfId="0" applyFont="1" applyAlignment="1" applyProtection="1">
      <alignment horizontal="left" wrapText="1"/>
    </xf>
    <xf numFmtId="0" fontId="9" fillId="0" borderId="0" xfId="0" applyFont="1" applyProtection="1"/>
    <xf numFmtId="0" fontId="9" fillId="21" borderId="0" xfId="0" applyFont="1" applyFill="1" applyAlignment="1" applyProtection="1">
      <alignment vertical="center" wrapText="1"/>
    </xf>
    <xf numFmtId="0" fontId="13" fillId="16" borderId="4" xfId="0" applyFont="1" applyFill="1" applyBorder="1" applyAlignment="1" applyProtection="1">
      <alignment horizontal="center" vertical="center" wrapText="1"/>
    </xf>
    <xf numFmtId="0" fontId="13" fillId="16" borderId="6" xfId="0" applyFont="1" applyFill="1" applyBorder="1" applyAlignment="1" applyProtection="1">
      <alignment horizontal="center" vertical="center" wrapText="1"/>
    </xf>
    <xf numFmtId="0" fontId="13" fillId="16" borderId="7" xfId="0" applyFont="1" applyFill="1" applyBorder="1" applyAlignment="1" applyProtection="1">
      <alignment horizontal="center" vertical="center" wrapText="1"/>
    </xf>
    <xf numFmtId="0" fontId="13" fillId="16" borderId="4" xfId="0" applyFont="1" applyFill="1" applyBorder="1" applyAlignment="1" applyProtection="1">
      <alignment horizontal="center" wrapText="1"/>
    </xf>
    <xf numFmtId="0" fontId="13" fillId="16" borderId="6" xfId="0" applyFont="1" applyFill="1" applyBorder="1" applyAlignment="1" applyProtection="1">
      <alignment horizontal="center" wrapText="1"/>
    </xf>
    <xf numFmtId="0" fontId="13" fillId="16" borderId="7" xfId="0" applyFont="1" applyFill="1" applyBorder="1" applyAlignment="1" applyProtection="1">
      <alignment horizontal="center" wrapText="1"/>
    </xf>
    <xf numFmtId="0" fontId="13" fillId="17" borderId="2" xfId="0" applyFont="1" applyFill="1" applyBorder="1" applyAlignment="1" applyProtection="1">
      <alignment vertical="center" wrapText="1"/>
    </xf>
    <xf numFmtId="0" fontId="17" fillId="17" borderId="2" xfId="0" applyFont="1" applyFill="1" applyBorder="1" applyAlignment="1" applyProtection="1">
      <alignment vertical="center" wrapText="1"/>
    </xf>
    <xf numFmtId="0" fontId="17" fillId="17" borderId="2" xfId="0" applyFont="1" applyFill="1" applyBorder="1" applyAlignment="1" applyProtection="1">
      <alignment vertical="center" wrapText="1"/>
    </xf>
    <xf numFmtId="0" fontId="17" fillId="17" borderId="2" xfId="0" applyFont="1" applyFill="1" applyBorder="1" applyAlignment="1" applyProtection="1">
      <alignment horizontal="left" vertical="center" wrapText="1"/>
    </xf>
    <xf numFmtId="0" fontId="9" fillId="0" borderId="13" xfId="0" applyFont="1" applyBorder="1" applyAlignment="1" applyProtection="1">
      <alignment vertical="center" wrapText="1"/>
    </xf>
    <xf numFmtId="0" fontId="9" fillId="0" borderId="0" xfId="0" applyFont="1" applyAlignment="1" applyProtection="1">
      <alignment vertical="center" wrapText="1"/>
    </xf>
    <xf numFmtId="0" fontId="9" fillId="0" borderId="0" xfId="0" applyFont="1" applyAlignment="1" applyProtection="1">
      <alignment horizontal="left" vertical="center"/>
    </xf>
    <xf numFmtId="0" fontId="13" fillId="17" borderId="3" xfId="0" applyFont="1" applyFill="1" applyBorder="1" applyAlignment="1" applyProtection="1">
      <alignment vertical="center" wrapText="1"/>
    </xf>
    <xf numFmtId="0" fontId="17" fillId="17" borderId="3" xfId="0" applyFont="1" applyFill="1" applyBorder="1" applyAlignment="1" applyProtection="1">
      <alignment vertical="center" wrapText="1"/>
    </xf>
    <xf numFmtId="0" fontId="17" fillId="17" borderId="3" xfId="0" applyFont="1" applyFill="1" applyBorder="1" applyAlignment="1" applyProtection="1">
      <alignment vertical="center" wrapText="1"/>
    </xf>
    <xf numFmtId="0" fontId="17" fillId="17" borderId="3" xfId="0" applyFont="1" applyFill="1" applyBorder="1" applyAlignment="1" applyProtection="1">
      <alignment horizontal="left" vertical="center" wrapText="1"/>
    </xf>
    <xf numFmtId="0" fontId="5" fillId="0" borderId="1"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9" fillId="18" borderId="1" xfId="0" applyFont="1" applyFill="1" applyBorder="1" applyAlignment="1" applyProtection="1">
      <alignment horizontal="center" vertical="center" wrapText="1"/>
    </xf>
    <xf numFmtId="0" fontId="5" fillId="18" borderId="1" xfId="0" applyFont="1" applyFill="1" applyBorder="1" applyAlignment="1" applyProtection="1">
      <alignment horizontal="center" vertical="center" wrapText="1"/>
    </xf>
    <xf numFmtId="0" fontId="9" fillId="0" borderId="0" xfId="0" applyFont="1" applyAlignment="1" applyProtection="1">
      <alignment horizontal="center" vertical="center" wrapText="1"/>
    </xf>
    <xf numFmtId="0" fontId="9" fillId="0" borderId="0" xfId="0" applyFont="1" applyAlignment="1" applyProtection="1">
      <alignment vertical="top" wrapText="1"/>
    </xf>
    <xf numFmtId="0" fontId="9" fillId="0" borderId="1" xfId="0" applyFont="1" applyBorder="1" applyAlignment="1" applyProtection="1">
      <alignment vertical="center" wrapText="1"/>
    </xf>
    <xf numFmtId="0" fontId="5" fillId="19" borderId="1" xfId="0" applyFont="1" applyFill="1" applyBorder="1" applyAlignment="1" applyProtection="1">
      <alignment horizontal="center" vertical="center" wrapText="1"/>
    </xf>
    <xf numFmtId="0" fontId="9" fillId="19" borderId="1" xfId="0" applyFont="1" applyFill="1" applyBorder="1" applyAlignment="1" applyProtection="1">
      <alignment horizontal="center" vertical="center" wrapText="1"/>
    </xf>
    <xf numFmtId="0" fontId="24" fillId="0" borderId="1" xfId="0" applyFont="1" applyBorder="1" applyAlignment="1" applyProtection="1">
      <alignment horizontal="center" vertical="center" wrapText="1"/>
    </xf>
    <xf numFmtId="0" fontId="5" fillId="0" borderId="0" xfId="0" applyFont="1" applyAlignment="1" applyProtection="1">
      <alignment horizontal="center" vertical="center" wrapText="1"/>
    </xf>
    <xf numFmtId="0" fontId="26" fillId="0" borderId="0" xfId="0" applyFont="1" applyProtection="1"/>
    <xf numFmtId="0" fontId="25" fillId="0" borderId="0" xfId="0" applyFont="1" applyProtection="1"/>
    <xf numFmtId="0" fontId="9" fillId="0" borderId="15" xfId="0" applyFont="1" applyBorder="1" applyAlignment="1" applyProtection="1">
      <alignment wrapText="1"/>
    </xf>
    <xf numFmtId="0" fontId="17" fillId="0" borderId="19" xfId="0" applyFont="1" applyBorder="1" applyAlignment="1" applyProtection="1">
      <alignment wrapText="1"/>
    </xf>
    <xf numFmtId="0" fontId="17" fillId="0" borderId="21" xfId="0" applyFont="1" applyBorder="1" applyAlignment="1" applyProtection="1">
      <alignment wrapText="1"/>
    </xf>
    <xf numFmtId="0" fontId="17" fillId="0" borderId="20" xfId="0" applyFont="1" applyBorder="1" applyAlignment="1" applyProtection="1">
      <alignment wrapText="1"/>
    </xf>
    <xf numFmtId="0" fontId="17" fillId="0" borderId="14" xfId="0" applyFont="1" applyBorder="1" applyAlignment="1" applyProtection="1">
      <alignment wrapText="1"/>
    </xf>
    <xf numFmtId="0" fontId="17" fillId="0" borderId="0" xfId="0" applyFont="1" applyAlignment="1" applyProtection="1">
      <alignment wrapText="1"/>
    </xf>
    <xf numFmtId="0" fontId="9" fillId="0" borderId="0" xfId="0" applyFont="1" applyAlignment="1" applyProtection="1">
      <alignment wrapText="1"/>
    </xf>
    <xf numFmtId="0" fontId="9" fillId="0" borderId="0" xfId="0" applyFont="1" applyAlignment="1" applyProtection="1">
      <alignment horizontal="left" wrapText="1"/>
    </xf>
    <xf numFmtId="0" fontId="17" fillId="0" borderId="16" xfId="0" applyFont="1" applyBorder="1" applyAlignment="1" applyProtection="1">
      <alignment wrapText="1"/>
    </xf>
    <xf numFmtId="0" fontId="17" fillId="0" borderId="17" xfId="0" applyFont="1" applyBorder="1" applyAlignment="1" applyProtection="1">
      <alignment wrapText="1"/>
    </xf>
    <xf numFmtId="0" fontId="17" fillId="0" borderId="18" xfId="0" applyFont="1" applyBorder="1" applyAlignment="1" applyProtection="1">
      <alignment wrapText="1"/>
    </xf>
    <xf numFmtId="0" fontId="9" fillId="0" borderId="14" xfId="0" applyFont="1" applyBorder="1" applyAlignment="1" applyProtection="1">
      <alignment wrapText="1"/>
    </xf>
    <xf numFmtId="0" fontId="9" fillId="0" borderId="15" xfId="0" applyFont="1" applyBorder="1" applyAlignment="1" applyProtection="1">
      <alignment wrapText="1"/>
    </xf>
    <xf numFmtId="0" fontId="9" fillId="0" borderId="16" xfId="0" applyFont="1" applyBorder="1" applyAlignment="1" applyProtection="1">
      <alignment wrapText="1"/>
    </xf>
    <xf numFmtId="0" fontId="9" fillId="0" borderId="17" xfId="0" applyFont="1" applyBorder="1" applyAlignment="1" applyProtection="1">
      <alignment wrapText="1"/>
    </xf>
    <xf numFmtId="0" fontId="9" fillId="0" borderId="18" xfId="0" applyFont="1" applyBorder="1" applyAlignment="1" applyProtection="1">
      <alignment wrapText="1"/>
    </xf>
    <xf numFmtId="0" fontId="2" fillId="0" borderId="0" xfId="0" applyFont="1" applyAlignment="1" applyProtection="1">
      <alignment horizontal="left" wrapText="1"/>
    </xf>
    <xf numFmtId="0" fontId="26" fillId="0" borderId="17" xfId="0" applyFont="1" applyBorder="1" applyAlignment="1" applyProtection="1">
      <alignment horizontal="left" wrapText="1"/>
    </xf>
    <xf numFmtId="0" fontId="2" fillId="0" borderId="0" xfId="0" applyFont="1" applyAlignment="1" applyProtection="1">
      <alignment wrapText="1"/>
    </xf>
    <xf numFmtId="0" fontId="13" fillId="0" borderId="19" xfId="0" applyFont="1" applyBorder="1" applyAlignment="1" applyProtection="1">
      <alignment wrapText="1"/>
    </xf>
    <xf numFmtId="0" fontId="13" fillId="0" borderId="21" xfId="0" applyFont="1" applyBorder="1" applyAlignment="1" applyProtection="1">
      <alignment wrapText="1"/>
    </xf>
    <xf numFmtId="0" fontId="5" fillId="0" borderId="20" xfId="0" applyFont="1" applyBorder="1" applyAlignment="1" applyProtection="1">
      <alignment wrapText="1"/>
    </xf>
    <xf numFmtId="0" fontId="13" fillId="0" borderId="0" xfId="0" applyFont="1" applyAlignment="1" applyProtection="1">
      <alignment wrapText="1"/>
    </xf>
    <xf numFmtId="0" fontId="13" fillId="0" borderId="14" xfId="0" applyFont="1" applyBorder="1" applyAlignment="1" applyProtection="1">
      <alignment wrapText="1"/>
    </xf>
    <xf numFmtId="0" fontId="5" fillId="0" borderId="15" xfId="0" applyFont="1" applyBorder="1" applyAlignment="1" applyProtection="1">
      <alignment wrapText="1"/>
    </xf>
    <xf numFmtId="0" fontId="5" fillId="0" borderId="0" xfId="0" applyFont="1" applyAlignment="1" applyProtection="1">
      <alignment wrapText="1"/>
    </xf>
    <xf numFmtId="0" fontId="17" fillId="0" borderId="16" xfId="0" applyFont="1" applyBorder="1" applyAlignment="1" applyProtection="1">
      <alignment wrapText="1"/>
    </xf>
    <xf numFmtId="0" fontId="17" fillId="0" borderId="17" xfId="0" applyFont="1" applyBorder="1" applyAlignment="1" applyProtection="1">
      <alignment wrapText="1"/>
    </xf>
    <xf numFmtId="0" fontId="9" fillId="0" borderId="19" xfId="0" applyFont="1" applyBorder="1" applyAlignment="1" applyProtection="1">
      <alignment wrapText="1"/>
    </xf>
    <xf numFmtId="0" fontId="9" fillId="0" borderId="21" xfId="0" applyFont="1" applyBorder="1" applyAlignment="1" applyProtection="1">
      <alignment wrapText="1"/>
    </xf>
    <xf numFmtId="0" fontId="9" fillId="0" borderId="20" xfId="0" applyFont="1" applyBorder="1" applyAlignment="1" applyProtection="1">
      <alignment wrapText="1"/>
    </xf>
    <xf numFmtId="0" fontId="9" fillId="20" borderId="16" xfId="0" applyFont="1" applyFill="1" applyBorder="1" applyAlignment="1" applyProtection="1">
      <alignment wrapText="1"/>
    </xf>
    <xf numFmtId="0" fontId="9" fillId="20" borderId="17" xfId="0" applyFont="1" applyFill="1" applyBorder="1" applyAlignment="1" applyProtection="1">
      <alignment wrapText="1"/>
    </xf>
    <xf numFmtId="0" fontId="9" fillId="20" borderId="18" xfId="0" applyFont="1" applyFill="1" applyBorder="1" applyAlignment="1" applyProtection="1">
      <alignment wrapText="1"/>
    </xf>
    <xf numFmtId="0" fontId="2" fillId="0" borderId="0" xfId="0" applyFont="1" applyProtection="1"/>
    <xf numFmtId="0" fontId="6" fillId="0" borderId="0" xfId="0" applyFont="1" applyAlignment="1" applyProtection="1">
      <alignment horizontal="left" vertical="top"/>
    </xf>
    <xf numFmtId="0" fontId="3" fillId="0" borderId="0" xfId="0" applyFont="1" applyAlignment="1" applyProtection="1">
      <alignment horizontal="left" vertical="top"/>
    </xf>
    <xf numFmtId="0" fontId="7" fillId="4" borderId="1" xfId="0" applyFont="1" applyFill="1" applyBorder="1" applyAlignment="1" applyProtection="1">
      <alignment horizontal="left" vertical="top" wrapText="1"/>
    </xf>
    <xf numFmtId="0" fontId="8" fillId="0" borderId="1" xfId="0" applyFont="1" applyBorder="1" applyAlignment="1" applyProtection="1">
      <alignment horizontal="left" vertical="top" wrapText="1"/>
    </xf>
    <xf numFmtId="0" fontId="8" fillId="0" borderId="1" xfId="0" applyFont="1" applyBorder="1" applyAlignment="1" applyProtection="1">
      <alignment horizontal="center" vertical="top" wrapText="1"/>
    </xf>
    <xf numFmtId="0" fontId="8" fillId="5" borderId="1" xfId="0" applyFont="1" applyFill="1" applyBorder="1" applyAlignment="1" applyProtection="1">
      <alignment horizontal="center" vertical="top" wrapText="1"/>
    </xf>
    <xf numFmtId="11" fontId="8" fillId="0" borderId="1" xfId="0" applyNumberFormat="1" applyFont="1" applyBorder="1" applyAlignment="1" applyProtection="1">
      <alignment horizontal="center" vertical="top" wrapText="1"/>
    </xf>
    <xf numFmtId="11" fontId="0" fillId="5" borderId="1" xfId="0" applyNumberFormat="1" applyFill="1" applyBorder="1" applyAlignment="1" applyProtection="1">
      <alignment horizontal="center"/>
    </xf>
    <xf numFmtId="3" fontId="8" fillId="5" borderId="0" xfId="0" applyNumberFormat="1" applyFont="1" applyFill="1" applyAlignment="1" applyProtection="1">
      <alignment horizontal="center"/>
    </xf>
    <xf numFmtId="11" fontId="9" fillId="5" borderId="1" xfId="0" applyNumberFormat="1" applyFont="1" applyFill="1" applyBorder="1" applyAlignment="1" applyProtection="1">
      <alignment horizontal="center"/>
    </xf>
    <xf numFmtId="0" fontId="9" fillId="5" borderId="1" xfId="0" applyFont="1" applyFill="1" applyBorder="1" applyAlignment="1" applyProtection="1">
      <alignment horizontal="center"/>
    </xf>
    <xf numFmtId="0" fontId="8" fillId="0" borderId="0" xfId="0" applyFont="1" applyAlignment="1" applyProtection="1">
      <alignment horizontal="left"/>
    </xf>
    <xf numFmtId="0" fontId="31" fillId="0" borderId="0" xfId="0" applyFont="1" applyAlignment="1" applyProtection="1">
      <alignment horizontal="left" vertical="center"/>
    </xf>
    <xf numFmtId="0" fontId="32" fillId="0" borderId="0" xfId="0" applyFont="1" applyProtection="1"/>
    <xf numFmtId="0" fontId="3" fillId="8" borderId="1" xfId="0" applyFont="1" applyFill="1" applyBorder="1" applyAlignment="1" applyProtection="1">
      <alignment horizontal="center" vertical="center"/>
    </xf>
    <xf numFmtId="0" fontId="3" fillId="0" borderId="0" xfId="0" applyFont="1" applyAlignment="1" applyProtection="1">
      <alignment horizontal="center" vertical="center"/>
    </xf>
    <xf numFmtId="0" fontId="0" fillId="0" borderId="1" xfId="0" applyBorder="1" applyAlignment="1" applyProtection="1">
      <alignment horizontal="left" vertical="center" wrapText="1"/>
    </xf>
    <xf numFmtId="0" fontId="32" fillId="0" borderId="1" xfId="0" applyFont="1" applyBorder="1" applyAlignment="1" applyProtection="1">
      <alignment horizontal="left" vertical="center"/>
    </xf>
    <xf numFmtId="0" fontId="0" fillId="0" borderId="0" xfId="0" applyAlignment="1" applyProtection="1">
      <alignment horizontal="left" vertical="center" wrapText="1"/>
    </xf>
    <xf numFmtId="0" fontId="17" fillId="5" borderId="2" xfId="0" applyFont="1" applyFill="1" applyBorder="1" applyAlignment="1" applyProtection="1">
      <alignment horizontal="center" vertical="center" wrapText="1"/>
    </xf>
    <xf numFmtId="0" fontId="17" fillId="11" borderId="2" xfId="0" applyFont="1" applyFill="1" applyBorder="1" applyAlignment="1" applyProtection="1">
      <alignment horizontal="center" vertical="center" wrapText="1"/>
    </xf>
    <xf numFmtId="0" fontId="17" fillId="14" borderId="2" xfId="0" applyFont="1" applyFill="1" applyBorder="1" applyAlignment="1" applyProtection="1">
      <alignment horizontal="center" vertical="center" wrapText="1"/>
    </xf>
    <xf numFmtId="0" fontId="17" fillId="14" borderId="13" xfId="0" applyFont="1" applyFill="1" applyBorder="1" applyAlignment="1" applyProtection="1">
      <alignment horizontal="center" vertical="center" wrapText="1"/>
    </xf>
    <xf numFmtId="0" fontId="13" fillId="0" borderId="0" xfId="0" applyFont="1" applyAlignment="1" applyProtection="1">
      <alignment horizontal="center" vertical="center" wrapText="1"/>
    </xf>
    <xf numFmtId="0" fontId="17" fillId="0" borderId="2" xfId="0" applyFont="1" applyBorder="1" applyAlignment="1" applyProtection="1">
      <alignment horizontal="center" vertical="center" wrapText="1"/>
    </xf>
    <xf numFmtId="0" fontId="17" fillId="0" borderId="10"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wrapText="1"/>
    </xf>
    <xf numFmtId="0" fontId="0" fillId="0" borderId="0" xfId="0" applyAlignment="1" applyProtection="1">
      <alignment wrapText="1"/>
    </xf>
    <xf numFmtId="2" fontId="11" fillId="0" borderId="0" xfId="0" applyNumberFormat="1" applyFont="1" applyAlignment="1" applyProtection="1">
      <alignment vertical="center" wrapText="1"/>
    </xf>
    <xf numFmtId="0" fontId="11" fillId="0" borderId="0" xfId="0" applyFont="1" applyAlignment="1" applyProtection="1">
      <alignment horizontal="center" vertical="center" wrapText="1"/>
    </xf>
    <xf numFmtId="0" fontId="17" fillId="5" borderId="5" xfId="0" applyFont="1" applyFill="1" applyBorder="1" applyAlignment="1" applyProtection="1">
      <alignment horizontal="center" vertical="center" wrapText="1"/>
    </xf>
    <xf numFmtId="0" fontId="17" fillId="11" borderId="5" xfId="0" applyFont="1" applyFill="1" applyBorder="1" applyAlignment="1" applyProtection="1">
      <alignment horizontal="center" vertical="center" wrapText="1"/>
    </xf>
    <xf numFmtId="0" fontId="0" fillId="0" borderId="5" xfId="0" applyBorder="1" applyAlignment="1" applyProtection="1">
      <alignment horizontal="center" vertical="center" wrapText="1"/>
    </xf>
    <xf numFmtId="0" fontId="17" fillId="14" borderId="11" xfId="0" applyFont="1" applyFill="1" applyBorder="1" applyAlignment="1" applyProtection="1">
      <alignment horizontal="center" vertical="center" wrapText="1"/>
    </xf>
    <xf numFmtId="0" fontId="17" fillId="14" borderId="5" xfId="0" applyFont="1" applyFill="1" applyBorder="1" applyAlignment="1" applyProtection="1">
      <alignment horizontal="center" vertical="center" wrapText="1"/>
    </xf>
    <xf numFmtId="0" fontId="17" fillId="0" borderId="5" xfId="0" applyFont="1" applyBorder="1" applyAlignment="1" applyProtection="1">
      <alignment horizontal="center" vertical="center" wrapText="1"/>
    </xf>
    <xf numFmtId="0" fontId="17" fillId="0" borderId="13"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13" fillId="0" borderId="2"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0" fillId="0" borderId="0" xfId="0" applyAlignment="1" applyProtection="1">
      <alignment horizontal="center" wrapText="1"/>
    </xf>
    <xf numFmtId="0" fontId="0" fillId="0" borderId="1" xfId="0" applyBorder="1" applyAlignment="1" applyProtection="1">
      <alignment vertical="center" wrapText="1"/>
    </xf>
    <xf numFmtId="0" fontId="5" fillId="0" borderId="1" xfId="0" applyFont="1" applyBorder="1" applyAlignment="1" applyProtection="1">
      <alignment horizontal="left" vertical="center" wrapText="1"/>
    </xf>
    <xf numFmtId="0" fontId="0" fillId="0" borderId="1" xfId="0" applyBorder="1" applyAlignment="1" applyProtection="1">
      <alignment horizontal="center" vertical="center" wrapText="1"/>
    </xf>
    <xf numFmtId="0" fontId="0" fillId="0" borderId="1" xfId="0" applyBorder="1" applyAlignment="1" applyProtection="1">
      <alignment wrapText="1"/>
    </xf>
    <xf numFmtId="0" fontId="0" fillId="0" borderId="1" xfId="0" applyBorder="1" applyAlignment="1" applyProtection="1">
      <alignment horizontal="center" wrapText="1"/>
    </xf>
    <xf numFmtId="0" fontId="0" fillId="0" borderId="1" xfId="0" applyBorder="1" applyProtection="1"/>
    <xf numFmtId="0" fontId="30" fillId="8" borderId="0" xfId="0" applyFont="1" applyFill="1" applyProtection="1"/>
    <xf numFmtId="0" fontId="0" fillId="0" borderId="0" xfId="0" applyAlignment="1" applyProtection="1">
      <alignment horizontal="center" vertical="center"/>
    </xf>
    <xf numFmtId="0" fontId="29" fillId="0" borderId="0" xfId="3" applyAlignment="1" applyProtection="1"/>
    <xf numFmtId="0" fontId="29" fillId="0" borderId="0" xfId="3" applyProtection="1"/>
    <xf numFmtId="0" fontId="5" fillId="0" borderId="0" xfId="3" applyFont="1" applyAlignment="1" applyProtection="1"/>
    <xf numFmtId="0" fontId="3" fillId="0" borderId="0" xfId="0" applyFont="1" applyProtection="1"/>
    <xf numFmtId="0" fontId="0" fillId="0" borderId="0" xfId="0" applyAlignment="1" applyProtection="1">
      <alignment horizontal="center" vertical="center" wrapText="1"/>
    </xf>
    <xf numFmtId="0" fontId="17" fillId="5" borderId="1" xfId="0" applyFont="1" applyFill="1" applyBorder="1" applyAlignment="1" applyProtection="1">
      <alignment horizontal="center" vertical="center" wrapText="1"/>
    </xf>
    <xf numFmtId="0" fontId="17" fillId="11" borderId="1" xfId="0" applyFont="1" applyFill="1" applyBorder="1" applyAlignment="1" applyProtection="1">
      <alignment horizontal="center" vertical="center" wrapText="1"/>
    </xf>
    <xf numFmtId="0" fontId="3" fillId="22" borderId="1" xfId="0" applyFont="1" applyFill="1" applyBorder="1" applyAlignment="1" applyProtection="1">
      <alignment wrapText="1"/>
    </xf>
    <xf numFmtId="0" fontId="0" fillId="0" borderId="1" xfId="0" applyBorder="1" applyAlignment="1" applyProtection="1">
      <alignment horizontal="left" vertical="center" wrapText="1"/>
    </xf>
    <xf numFmtId="0" fontId="5" fillId="0" borderId="1" xfId="0" applyFont="1" applyBorder="1" applyAlignment="1" applyProtection="1">
      <alignment horizontal="left" vertical="center" wrapText="1"/>
    </xf>
    <xf numFmtId="1" fontId="0" fillId="0" borderId="1" xfId="0" applyNumberFormat="1" applyBorder="1" applyProtection="1"/>
    <xf numFmtId="0" fontId="0" fillId="0" borderId="2" xfId="0" applyBorder="1" applyAlignment="1" applyProtection="1">
      <alignment horizontal="left" vertical="center" wrapText="1"/>
    </xf>
    <xf numFmtId="0" fontId="0" fillId="0" borderId="5" xfId="0" applyBorder="1" applyAlignment="1" applyProtection="1">
      <alignment horizontal="left" vertical="center" wrapText="1"/>
    </xf>
    <xf numFmtId="0" fontId="0" fillId="0" borderId="3" xfId="0" applyBorder="1" applyAlignment="1" applyProtection="1">
      <alignment horizontal="left" vertical="center" wrapText="1"/>
    </xf>
    <xf numFmtId="11" fontId="0" fillId="0" borderId="1" xfId="0" applyNumberFormat="1" applyBorder="1" applyProtection="1"/>
    <xf numFmtId="0" fontId="3" fillId="0" borderId="6" xfId="0" applyFont="1" applyBorder="1" applyAlignment="1" applyProtection="1">
      <alignment wrapText="1"/>
    </xf>
    <xf numFmtId="0" fontId="3" fillId="0" borderId="4" xfId="0" applyFont="1" applyBorder="1" applyAlignment="1" applyProtection="1">
      <alignment wrapText="1"/>
    </xf>
    <xf numFmtId="0" fontId="3" fillId="0" borderId="1" xfId="0" applyFont="1" applyBorder="1" applyAlignment="1" applyProtection="1">
      <alignment wrapText="1"/>
    </xf>
    <xf numFmtId="0" fontId="0" fillId="0" borderId="13" xfId="0" applyBorder="1" applyProtection="1"/>
    <xf numFmtId="0" fontId="0" fillId="0" borderId="5" xfId="0" applyBorder="1" applyProtection="1"/>
    <xf numFmtId="1" fontId="0" fillId="0" borderId="13" xfId="0" applyNumberFormat="1" applyBorder="1" applyProtection="1"/>
    <xf numFmtId="0" fontId="0" fillId="0" borderId="58" xfId="0" applyBorder="1" applyProtection="1"/>
    <xf numFmtId="0" fontId="0" fillId="0" borderId="58" xfId="0" applyBorder="1" applyAlignment="1" applyProtection="1">
      <alignment wrapText="1"/>
    </xf>
    <xf numFmtId="11" fontId="0" fillId="0" borderId="0" xfId="0" applyNumberFormat="1" applyProtection="1"/>
    <xf numFmtId="11" fontId="0" fillId="0" borderId="0" xfId="0" applyNumberFormat="1" applyAlignment="1" applyProtection="1">
      <alignment horizontal="right"/>
    </xf>
    <xf numFmtId="0" fontId="0" fillId="0" borderId="0" xfId="0" applyAlignment="1" applyProtection="1">
      <alignment horizontal="right"/>
    </xf>
    <xf numFmtId="0" fontId="3" fillId="0" borderId="65" xfId="0" applyFont="1" applyBorder="1" applyAlignment="1" applyProtection="1">
      <alignment wrapText="1"/>
    </xf>
    <xf numFmtId="0" fontId="3" fillId="0" borderId="66" xfId="0" applyFont="1" applyBorder="1" applyAlignment="1" applyProtection="1">
      <alignment wrapText="1"/>
    </xf>
    <xf numFmtId="0" fontId="0" fillId="0" borderId="67" xfId="0" applyBorder="1" applyProtection="1"/>
    <xf numFmtId="11" fontId="0" fillId="0" borderId="13" xfId="0" applyNumberFormat="1" applyBorder="1" applyProtection="1"/>
    <xf numFmtId="0" fontId="0" fillId="0" borderId="66" xfId="0" applyBorder="1" applyProtection="1"/>
    <xf numFmtId="0" fontId="97" fillId="0" borderId="0" xfId="0" applyFont="1" applyAlignment="1" applyProtection="1">
      <alignment vertical="center" wrapText="1"/>
    </xf>
    <xf numFmtId="0" fontId="98" fillId="0" borderId="0" xfId="0" applyFont="1" applyAlignment="1" applyProtection="1">
      <alignment vertical="center" wrapText="1"/>
    </xf>
    <xf numFmtId="0" fontId="99" fillId="0" borderId="0" xfId="0" applyFont="1" applyAlignment="1" applyProtection="1">
      <alignment vertical="center" wrapText="1"/>
    </xf>
    <xf numFmtId="0" fontId="98" fillId="0" borderId="0" xfId="0" applyFont="1" applyAlignment="1" applyProtection="1">
      <alignment horizontal="left" vertical="center" wrapText="1" indent="1"/>
    </xf>
    <xf numFmtId="0" fontId="15" fillId="0" borderId="1" xfId="0"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3" fillId="15" borderId="1" xfId="0" applyFont="1" applyFill="1" applyBorder="1" applyAlignment="1" applyProtection="1">
      <alignment horizontal="center" vertical="center"/>
    </xf>
    <xf numFmtId="0" fontId="1" fillId="13" borderId="0" xfId="0" applyFont="1" applyFill="1" applyAlignment="1" applyProtection="1">
      <alignment horizontal="left" vertical="center"/>
    </xf>
    <xf numFmtId="0" fontId="1" fillId="13" borderId="1" xfId="0" applyFont="1" applyFill="1" applyBorder="1" applyAlignment="1" applyProtection="1">
      <alignment horizontal="center" vertical="center" wrapText="1"/>
    </xf>
    <xf numFmtId="0" fontId="1" fillId="13" borderId="4"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0" fontId="0" fillId="13" borderId="0" xfId="0" applyFill="1" applyProtection="1"/>
    <xf numFmtId="0" fontId="5" fillId="0" borderId="11" xfId="0" applyFont="1" applyBorder="1" applyAlignment="1" applyProtection="1">
      <alignment horizontal="right" vertical="center" wrapText="1"/>
    </xf>
    <xf numFmtId="0" fontId="5" fillId="0" borderId="12" xfId="0" applyFont="1" applyBorder="1" applyAlignment="1" applyProtection="1">
      <alignment horizontal="right" vertical="center" wrapText="1"/>
    </xf>
    <xf numFmtId="0" fontId="5" fillId="0" borderId="12" xfId="0" applyFont="1" applyBorder="1" applyAlignment="1" applyProtection="1">
      <alignment horizontal="right" vertical="center" wrapText="1"/>
    </xf>
    <xf numFmtId="0" fontId="5" fillId="10" borderId="1" xfId="0" applyFont="1" applyFill="1" applyBorder="1" applyAlignment="1" applyProtection="1">
      <alignment horizontal="center" vertical="center" wrapText="1"/>
    </xf>
    <xf numFmtId="0" fontId="5" fillId="0" borderId="11" xfId="0" applyFont="1" applyBorder="1" applyAlignment="1" applyProtection="1">
      <alignment horizontal="left" vertical="center" wrapText="1"/>
    </xf>
    <xf numFmtId="0" fontId="5" fillId="0" borderId="12" xfId="0" applyFont="1" applyBorder="1" applyAlignment="1" applyProtection="1">
      <alignment horizontal="center" vertical="center" wrapText="1"/>
    </xf>
    <xf numFmtId="0" fontId="5" fillId="0" borderId="10" xfId="0" applyFont="1" applyBorder="1" applyAlignment="1" applyProtection="1">
      <alignment horizontal="left" vertical="center" wrapText="1"/>
    </xf>
    <xf numFmtId="0" fontId="5" fillId="0" borderId="8" xfId="0" applyFont="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5" fillId="5" borderId="2" xfId="0" applyFont="1" applyFill="1" applyBorder="1" applyAlignment="1" applyProtection="1">
      <alignment horizontal="center" vertical="center" wrapText="1"/>
    </xf>
    <xf numFmtId="0" fontId="5" fillId="0" borderId="13" xfId="0" applyFont="1" applyBorder="1" applyAlignment="1" applyProtection="1">
      <alignment horizontal="left" vertical="center" wrapText="1"/>
    </xf>
    <xf numFmtId="0" fontId="5" fillId="0" borderId="9" xfId="0" applyFont="1" applyBorder="1" applyAlignment="1" applyProtection="1">
      <alignment horizontal="center" vertical="center" wrapText="1"/>
    </xf>
    <xf numFmtId="0" fontId="5" fillId="0" borderId="11" xfId="0" applyFont="1" applyBorder="1" applyAlignment="1" applyProtection="1">
      <alignment horizontal="left" vertical="center" wrapText="1"/>
    </xf>
    <xf numFmtId="0" fontId="5" fillId="0" borderId="12" xfId="0" applyFont="1" applyBorder="1" applyAlignment="1" applyProtection="1">
      <alignment horizontal="center" vertical="center" wrapText="1"/>
    </xf>
    <xf numFmtId="0" fontId="5" fillId="5" borderId="10" xfId="0" applyFont="1" applyFill="1" applyBorder="1" applyAlignment="1" applyProtection="1">
      <alignment horizontal="left" vertical="center" wrapText="1"/>
    </xf>
    <xf numFmtId="0" fontId="5" fillId="5" borderId="8" xfId="0" applyFont="1" applyFill="1" applyBorder="1" applyAlignment="1" applyProtection="1">
      <alignment horizontal="center" vertical="center" wrapText="1"/>
    </xf>
    <xf numFmtId="0" fontId="5" fillId="5" borderId="13" xfId="0" applyFont="1" applyFill="1" applyBorder="1" applyAlignment="1" applyProtection="1">
      <alignment horizontal="left" vertical="center" wrapText="1"/>
    </xf>
    <xf numFmtId="0" fontId="5" fillId="5" borderId="9" xfId="0" applyFont="1" applyFill="1" applyBorder="1" applyAlignment="1" applyProtection="1">
      <alignment horizontal="center" vertical="center" wrapText="1"/>
    </xf>
    <xf numFmtId="0" fontId="1" fillId="13" borderId="13" xfId="0" applyFont="1" applyFill="1" applyBorder="1" applyAlignment="1" applyProtection="1">
      <alignment horizontal="left" vertical="center" wrapText="1"/>
    </xf>
    <xf numFmtId="0" fontId="13" fillId="13" borderId="9" xfId="0" applyFont="1" applyFill="1" applyBorder="1" applyAlignment="1" applyProtection="1">
      <alignment horizontal="center" vertical="center" wrapText="1"/>
    </xf>
    <xf numFmtId="0" fontId="5" fillId="13" borderId="4" xfId="0" applyFont="1" applyFill="1" applyBorder="1" applyAlignment="1" applyProtection="1">
      <alignment horizontal="center" vertical="center" wrapText="1"/>
    </xf>
    <xf numFmtId="0" fontId="0" fillId="13" borderId="0" xfId="0" applyFill="1" applyAlignment="1" applyProtection="1">
      <alignment wrapText="1"/>
    </xf>
    <xf numFmtId="0" fontId="13" fillId="7" borderId="13" xfId="0" applyFont="1" applyFill="1" applyBorder="1" applyAlignment="1" applyProtection="1">
      <alignment horizontal="right" vertical="center" wrapText="1"/>
    </xf>
    <xf numFmtId="0" fontId="13" fillId="7" borderId="9" xfId="0" applyFont="1" applyFill="1" applyBorder="1" applyAlignment="1" applyProtection="1">
      <alignment horizontal="right" vertical="center" wrapText="1"/>
    </xf>
    <xf numFmtId="0" fontId="13" fillId="7" borderId="9" xfId="0" applyFont="1" applyFill="1" applyBorder="1" applyAlignment="1" applyProtection="1">
      <alignment horizontal="right" vertical="center" wrapText="1"/>
    </xf>
    <xf numFmtId="0" fontId="5" fillId="0" borderId="1" xfId="0" applyFont="1" applyBorder="1" applyAlignment="1" applyProtection="1">
      <alignment vertical="top" wrapText="1"/>
    </xf>
    <xf numFmtId="0" fontId="1" fillId="13" borderId="1" xfId="0" applyFont="1" applyFill="1" applyBorder="1" applyAlignment="1" applyProtection="1">
      <alignment horizontal="left" vertical="center" wrapText="1"/>
    </xf>
    <xf numFmtId="0" fontId="1" fillId="9" borderId="1" xfId="0" applyFont="1" applyFill="1" applyBorder="1" applyAlignment="1" applyProtection="1">
      <alignment vertical="top"/>
    </xf>
    <xf numFmtId="0" fontId="0" fillId="9" borderId="1" xfId="0" applyFill="1" applyBorder="1" applyProtection="1"/>
    <xf numFmtId="0" fontId="0" fillId="9" borderId="1" xfId="0" applyFill="1" applyBorder="1" applyAlignment="1" applyProtection="1">
      <alignment horizontal="center" vertical="center"/>
    </xf>
    <xf numFmtId="0" fontId="0" fillId="5" borderId="2" xfId="0" applyFill="1" applyBorder="1" applyAlignment="1" applyProtection="1">
      <alignment vertical="top"/>
    </xf>
    <xf numFmtId="0" fontId="0" fillId="5" borderId="2" xfId="0" applyFill="1" applyBorder="1" applyAlignment="1" applyProtection="1">
      <alignment horizontal="center" vertical="center"/>
    </xf>
    <xf numFmtId="0" fontId="0" fillId="5" borderId="1" xfId="0" applyFill="1" applyBorder="1" applyAlignment="1" applyProtection="1">
      <alignment horizontal="center" vertical="center" wrapText="1"/>
    </xf>
    <xf numFmtId="0" fontId="0" fillId="5" borderId="5" xfId="0" applyFill="1" applyBorder="1" applyAlignment="1" applyProtection="1">
      <alignment vertical="top"/>
    </xf>
    <xf numFmtId="0" fontId="0" fillId="5" borderId="5" xfId="0" applyFill="1" applyBorder="1" applyAlignment="1" applyProtection="1">
      <alignment horizontal="center" vertical="center"/>
    </xf>
    <xf numFmtId="0" fontId="0" fillId="5" borderId="3" xfId="0" applyFill="1" applyBorder="1" applyAlignment="1" applyProtection="1">
      <alignment vertical="top"/>
    </xf>
    <xf numFmtId="0" fontId="0" fillId="5" borderId="3" xfId="0" applyFill="1" applyBorder="1" applyAlignment="1" applyProtection="1">
      <alignment horizontal="center" vertical="center"/>
    </xf>
    <xf numFmtId="0" fontId="5" fillId="12" borderId="1" xfId="0" applyFont="1" applyFill="1" applyBorder="1" applyAlignment="1" applyProtection="1">
      <alignment vertical="top"/>
    </xf>
    <xf numFmtId="0" fontId="0" fillId="12" borderId="1" xfId="0" applyFill="1" applyBorder="1" applyAlignment="1" applyProtection="1">
      <alignment horizontal="center"/>
    </xf>
    <xf numFmtId="0" fontId="0" fillId="12" borderId="1" xfId="0" applyFill="1" applyBorder="1" applyAlignment="1" applyProtection="1">
      <alignment horizontal="center" vertical="center"/>
    </xf>
    <xf numFmtId="0" fontId="0" fillId="12" borderId="0" xfId="0" applyFill="1" applyProtection="1"/>
    <xf numFmtId="0" fontId="5" fillId="0" borderId="1" xfId="0" applyFont="1" applyBorder="1" applyAlignment="1" applyProtection="1">
      <alignment vertical="top"/>
    </xf>
    <xf numFmtId="0" fontId="0" fillId="0" borderId="1" xfId="0" applyBorder="1" applyAlignment="1" applyProtection="1">
      <alignment horizontal="center"/>
    </xf>
    <xf numFmtId="0" fontId="0" fillId="0" borderId="1" xfId="0" applyBorder="1" applyAlignment="1" applyProtection="1">
      <alignment horizontal="center" vertical="center"/>
    </xf>
    <xf numFmtId="0" fontId="13" fillId="11" borderId="1" xfId="0" applyFont="1" applyFill="1" applyBorder="1" applyAlignment="1" applyProtection="1">
      <alignment vertical="top"/>
    </xf>
    <xf numFmtId="0" fontId="0" fillId="11" borderId="1" xfId="0" applyFill="1" applyBorder="1" applyProtection="1"/>
    <xf numFmtId="0" fontId="0" fillId="11" borderId="1" xfId="0" applyFill="1" applyBorder="1" applyAlignment="1" applyProtection="1">
      <alignment horizontal="center" vertical="center"/>
    </xf>
    <xf numFmtId="0" fontId="0" fillId="12" borderId="1" xfId="0" applyFill="1" applyBorder="1" applyProtection="1"/>
    <xf numFmtId="0" fontId="0" fillId="5" borderId="2" xfId="0" applyFill="1" applyBorder="1" applyAlignment="1" applyProtection="1">
      <alignment horizontal="left" vertical="center"/>
    </xf>
    <xf numFmtId="0" fontId="0" fillId="5" borderId="5" xfId="0" applyFill="1" applyBorder="1" applyAlignment="1" applyProtection="1">
      <alignment horizontal="left" vertical="center"/>
    </xf>
    <xf numFmtId="0" fontId="0" fillId="5" borderId="3" xfId="0" applyFill="1" applyBorder="1" applyAlignment="1" applyProtection="1">
      <alignment horizontal="left" vertical="center"/>
    </xf>
    <xf numFmtId="0" fontId="0" fillId="12" borderId="1" xfId="0" applyFill="1" applyBorder="1" applyAlignment="1" applyProtection="1">
      <alignment horizontal="left" vertical="top"/>
    </xf>
    <xf numFmtId="0" fontId="0" fillId="5" borderId="1" xfId="0" applyFill="1" applyBorder="1" applyAlignment="1" applyProtection="1">
      <alignment horizontal="center"/>
    </xf>
    <xf numFmtId="1" fontId="0" fillId="5" borderId="1" xfId="0" applyNumberFormat="1" applyFill="1" applyBorder="1" applyAlignment="1" applyProtection="1">
      <alignment horizontal="center"/>
    </xf>
    <xf numFmtId="0" fontId="0" fillId="0" borderId="1" xfId="0" applyBorder="1" applyAlignment="1" applyProtection="1">
      <alignment vertical="top"/>
    </xf>
    <xf numFmtId="0" fontId="0" fillId="12" borderId="1" xfId="0" applyFill="1" applyBorder="1" applyAlignment="1" applyProtection="1">
      <alignment horizontal="center" vertical="center" wrapText="1"/>
    </xf>
    <xf numFmtId="0" fontId="13" fillId="12" borderId="1" xfId="0" applyFont="1" applyFill="1" applyBorder="1" applyAlignment="1" applyProtection="1">
      <alignment vertical="top"/>
    </xf>
    <xf numFmtId="0" fontId="5" fillId="12" borderId="1" xfId="0" applyFont="1" applyFill="1" applyBorder="1" applyAlignment="1" applyProtection="1">
      <alignment vertical="top" wrapText="1"/>
    </xf>
    <xf numFmtId="18" fontId="5" fillId="12" borderId="1" xfId="0" applyNumberFormat="1" applyFont="1" applyFill="1" applyBorder="1" applyAlignment="1" applyProtection="1">
      <alignment vertical="top"/>
    </xf>
    <xf numFmtId="0" fontId="40" fillId="0" borderId="0" xfId="0" applyFont="1" applyAlignment="1" applyProtection="1">
      <alignment horizontal="center" vertical="center"/>
    </xf>
    <xf numFmtId="0" fontId="57" fillId="0" borderId="0" xfId="0" applyFont="1" applyAlignment="1" applyProtection="1">
      <alignment horizontal="left" vertical="center"/>
    </xf>
    <xf numFmtId="0" fontId="58" fillId="0" borderId="0" xfId="0" applyFont="1" applyAlignment="1" applyProtection="1">
      <alignment horizontal="left" vertical="center"/>
    </xf>
    <xf numFmtId="0" fontId="40" fillId="0" borderId="0" xfId="0" applyFont="1" applyAlignment="1" applyProtection="1">
      <alignment horizontal="center" vertical="center"/>
    </xf>
    <xf numFmtId="0" fontId="59" fillId="8" borderId="32" xfId="0" applyFont="1" applyFill="1" applyBorder="1" applyAlignment="1" applyProtection="1">
      <alignment horizontal="center" vertical="center" wrapText="1"/>
    </xf>
    <xf numFmtId="0" fontId="59" fillId="8" borderId="33" xfId="0" applyFont="1" applyFill="1" applyBorder="1" applyAlignment="1" applyProtection="1">
      <alignment horizontal="center" vertical="center" wrapText="1"/>
    </xf>
    <xf numFmtId="0" fontId="60" fillId="8" borderId="34" xfId="0" applyFont="1" applyFill="1" applyBorder="1" applyAlignment="1" applyProtection="1">
      <alignment horizontal="center" vertical="center" wrapText="1"/>
    </xf>
    <xf numFmtId="0" fontId="60" fillId="8" borderId="50" xfId="0" applyFont="1" applyFill="1" applyBorder="1" applyAlignment="1" applyProtection="1">
      <alignment horizontal="center" vertical="center" wrapText="1"/>
    </xf>
    <xf numFmtId="0" fontId="60" fillId="8" borderId="33" xfId="0" applyFont="1" applyFill="1" applyBorder="1" applyAlignment="1" applyProtection="1">
      <alignment horizontal="center" vertical="center" wrapText="1"/>
    </xf>
    <xf numFmtId="0" fontId="60" fillId="8" borderId="22" xfId="0" applyFont="1" applyFill="1" applyBorder="1" applyAlignment="1" applyProtection="1">
      <alignment horizontal="center" vertical="center" wrapText="1"/>
    </xf>
    <xf numFmtId="0" fontId="60" fillId="8" borderId="33" xfId="0" applyFont="1" applyFill="1" applyBorder="1" applyAlignment="1" applyProtection="1">
      <alignment horizontal="center" vertical="center"/>
    </xf>
    <xf numFmtId="0" fontId="60" fillId="8" borderId="34" xfId="0" applyFont="1" applyFill="1" applyBorder="1" applyAlignment="1" applyProtection="1">
      <alignment horizontal="center" vertical="center"/>
    </xf>
    <xf numFmtId="0" fontId="60" fillId="8" borderId="32" xfId="0" applyFont="1" applyFill="1" applyBorder="1" applyAlignment="1" applyProtection="1">
      <alignment horizontal="center" vertical="center" wrapText="1"/>
    </xf>
    <xf numFmtId="0" fontId="60" fillId="23" borderId="32" xfId="0" applyFont="1" applyFill="1" applyBorder="1" applyAlignment="1" applyProtection="1">
      <alignment horizontal="center" vertical="center" wrapText="1"/>
    </xf>
    <xf numFmtId="0" fontId="60" fillId="23" borderId="33" xfId="0" applyFont="1" applyFill="1" applyBorder="1" applyAlignment="1" applyProtection="1">
      <alignment horizontal="center" vertical="center" wrapText="1"/>
    </xf>
    <xf numFmtId="0" fontId="60" fillId="23" borderId="34" xfId="0" applyFont="1" applyFill="1" applyBorder="1" applyAlignment="1" applyProtection="1">
      <alignment horizontal="center" vertical="center" wrapText="1"/>
    </xf>
    <xf numFmtId="0" fontId="60" fillId="5" borderId="43" xfId="0" applyFont="1" applyFill="1" applyBorder="1" applyAlignment="1" applyProtection="1">
      <alignment horizontal="center" vertical="center" wrapText="1"/>
    </xf>
    <xf numFmtId="0" fontId="60" fillId="5" borderId="44" xfId="0" applyFont="1" applyFill="1" applyBorder="1" applyAlignment="1" applyProtection="1">
      <alignment horizontal="center" vertical="center" wrapText="1"/>
    </xf>
    <xf numFmtId="0" fontId="60" fillId="5" borderId="45" xfId="0" applyFont="1" applyFill="1" applyBorder="1" applyAlignment="1" applyProtection="1">
      <alignment horizontal="center" vertical="center" wrapText="1"/>
    </xf>
    <xf numFmtId="0" fontId="57" fillId="25" borderId="1" xfId="0" applyFont="1" applyFill="1" applyBorder="1" applyAlignment="1" applyProtection="1">
      <alignment horizontal="center" vertical="center" wrapText="1"/>
    </xf>
    <xf numFmtId="0" fontId="57" fillId="8" borderId="45" xfId="0" applyFont="1" applyFill="1" applyBorder="1" applyAlignment="1" applyProtection="1">
      <alignment horizontal="center" vertical="center" wrapText="1"/>
    </xf>
    <xf numFmtId="0" fontId="57" fillId="8" borderId="64" xfId="0" applyFont="1" applyFill="1" applyBorder="1" applyAlignment="1" applyProtection="1">
      <alignment horizontal="center" vertical="center" wrapText="1"/>
    </xf>
    <xf numFmtId="0" fontId="57" fillId="33" borderId="1" xfId="0" applyFont="1" applyFill="1" applyBorder="1" applyAlignment="1" applyProtection="1">
      <alignment horizontal="center" vertical="center" wrapText="1"/>
    </xf>
    <xf numFmtId="0" fontId="59" fillId="8" borderId="25" xfId="0" applyFont="1" applyFill="1" applyBorder="1" applyAlignment="1" applyProtection="1">
      <alignment horizontal="center" vertical="center" wrapText="1"/>
    </xf>
    <xf numFmtId="0" fontId="59" fillId="8" borderId="1" xfId="0" applyFont="1" applyFill="1" applyBorder="1" applyAlignment="1" applyProtection="1">
      <alignment horizontal="center" vertical="center" wrapText="1"/>
    </xf>
    <xf numFmtId="0" fontId="60" fillId="8" borderId="26" xfId="0" applyFont="1" applyFill="1" applyBorder="1" applyAlignment="1" applyProtection="1">
      <alignment horizontal="center" vertical="center" wrapText="1"/>
    </xf>
    <xf numFmtId="0" fontId="60" fillId="8" borderId="8" xfId="0" applyFont="1" applyFill="1" applyBorder="1" applyAlignment="1" applyProtection="1">
      <alignment horizontal="center" vertical="center" wrapText="1"/>
    </xf>
    <xf numFmtId="0" fontId="60" fillId="8" borderId="2" xfId="0" applyFont="1" applyFill="1" applyBorder="1" applyAlignment="1" applyProtection="1">
      <alignment horizontal="center" vertical="center" wrapText="1"/>
    </xf>
    <xf numFmtId="0" fontId="60" fillId="8" borderId="10" xfId="0" applyFont="1" applyFill="1" applyBorder="1" applyAlignment="1" applyProtection="1">
      <alignment horizontal="center" vertical="center" wrapText="1"/>
    </xf>
    <xf numFmtId="0" fontId="60" fillId="8" borderId="38" xfId="0" applyFont="1" applyFill="1" applyBorder="1" applyAlignment="1" applyProtection="1">
      <alignment horizontal="center" vertical="center" wrapText="1"/>
    </xf>
    <xf numFmtId="0" fontId="60" fillId="8" borderId="36" xfId="0" applyFont="1" applyFill="1" applyBorder="1" applyAlignment="1" applyProtection="1">
      <alignment horizontal="center" vertical="center" wrapText="1"/>
    </xf>
    <xf numFmtId="0" fontId="60" fillId="23" borderId="36" xfId="0" applyFont="1" applyFill="1" applyBorder="1" applyAlignment="1" applyProtection="1">
      <alignment horizontal="center" vertical="center" wrapText="1"/>
    </xf>
    <xf numFmtId="0" fontId="60" fillId="23" borderId="2" xfId="0" applyFont="1" applyFill="1" applyBorder="1" applyAlignment="1" applyProtection="1">
      <alignment horizontal="center" vertical="center" wrapText="1"/>
    </xf>
    <xf numFmtId="0" fontId="60" fillId="23" borderId="38" xfId="0" applyFont="1" applyFill="1" applyBorder="1" applyAlignment="1" applyProtection="1">
      <alignment horizontal="center" vertical="center" wrapText="1"/>
    </xf>
    <xf numFmtId="0" fontId="60" fillId="5" borderId="36" xfId="0" applyFont="1" applyFill="1" applyBorder="1" applyAlignment="1" applyProtection="1">
      <alignment horizontal="center" vertical="center" wrapText="1"/>
    </xf>
    <xf numFmtId="0" fontId="60" fillId="5" borderId="2" xfId="0" applyFont="1" applyFill="1" applyBorder="1" applyAlignment="1" applyProtection="1">
      <alignment horizontal="center" vertical="center" wrapText="1"/>
    </xf>
    <xf numFmtId="0" fontId="60" fillId="5" borderId="38" xfId="0" applyFont="1" applyFill="1" applyBorder="1" applyAlignment="1" applyProtection="1">
      <alignment horizontal="center" vertical="center" wrapText="1"/>
    </xf>
    <xf numFmtId="0" fontId="60" fillId="5" borderId="10" xfId="0" applyFont="1" applyFill="1" applyBorder="1" applyAlignment="1" applyProtection="1">
      <alignment horizontal="center" vertical="center" wrapText="1"/>
    </xf>
    <xf numFmtId="17" fontId="57" fillId="25" borderId="1" xfId="0" quotePrefix="1" applyNumberFormat="1" applyFont="1" applyFill="1" applyBorder="1" applyAlignment="1" applyProtection="1">
      <alignment horizontal="center" vertical="center" wrapText="1"/>
    </xf>
    <xf numFmtId="0" fontId="62" fillId="0" borderId="18" xfId="2" applyFont="1" applyBorder="1" applyAlignment="1" applyProtection="1">
      <alignment horizontal="center" vertical="center"/>
    </xf>
    <xf numFmtId="0" fontId="40" fillId="0" borderId="64" xfId="0" applyFont="1" applyBorder="1" applyAlignment="1" applyProtection="1">
      <alignment horizontal="center" vertical="center"/>
    </xf>
    <xf numFmtId="0" fontId="40" fillId="0" borderId="1" xfId="0" applyFont="1" applyBorder="1" applyAlignment="1" applyProtection="1">
      <alignment horizontal="center" vertical="center"/>
    </xf>
    <xf numFmtId="0" fontId="63" fillId="0" borderId="25" xfId="0" applyFont="1" applyBorder="1" applyAlignment="1" applyProtection="1">
      <alignment horizontal="left" vertical="center" wrapText="1"/>
    </xf>
    <xf numFmtId="0" fontId="63" fillId="0" borderId="1" xfId="0" applyFont="1" applyBorder="1" applyAlignment="1" applyProtection="1">
      <alignment horizontal="left" vertical="center" wrapText="1"/>
    </xf>
    <xf numFmtId="0" fontId="64" fillId="11" borderId="26" xfId="0" applyFont="1" applyFill="1" applyBorder="1" applyAlignment="1" applyProtection="1">
      <alignment horizontal="center" vertical="center" wrapText="1"/>
    </xf>
    <xf numFmtId="0" fontId="65" fillId="0" borderId="44" xfId="0" applyFont="1" applyBorder="1" applyAlignment="1" applyProtection="1">
      <alignment horizontal="center" vertical="center"/>
    </xf>
    <xf numFmtId="0" fontId="57" fillId="0" borderId="32" xfId="0" applyFont="1" applyBorder="1" applyAlignment="1" applyProtection="1">
      <alignment horizontal="center" vertical="center" wrapText="1"/>
    </xf>
    <xf numFmtId="0" fontId="57" fillId="0" borderId="22" xfId="0" applyFont="1" applyBorder="1" applyAlignment="1" applyProtection="1">
      <alignment horizontal="center" vertical="center" wrapText="1"/>
    </xf>
    <xf numFmtId="0" fontId="40" fillId="0" borderId="33" xfId="0" applyFont="1" applyBorder="1" applyAlignment="1" applyProtection="1">
      <alignment horizontal="right"/>
    </xf>
    <xf numFmtId="0" fontId="65" fillId="0" borderId="33" xfId="0" applyFont="1" applyBorder="1" applyAlignment="1" applyProtection="1">
      <alignment horizontal="center" vertical="center" wrapText="1"/>
    </xf>
    <xf numFmtId="0" fontId="65" fillId="0" borderId="22" xfId="0" applyFont="1" applyBorder="1" applyAlignment="1" applyProtection="1">
      <alignment horizontal="center" vertical="center" wrapText="1"/>
    </xf>
    <xf numFmtId="0" fontId="40" fillId="0" borderId="22" xfId="0" applyFont="1" applyBorder="1" applyAlignment="1" applyProtection="1">
      <alignment horizontal="center"/>
    </xf>
    <xf numFmtId="0" fontId="40" fillId="0" borderId="33" xfId="0" applyFont="1" applyBorder="1" applyAlignment="1" applyProtection="1">
      <alignment horizontal="center"/>
    </xf>
    <xf numFmtId="11" fontId="40" fillId="0" borderId="33" xfId="0" applyNumberFormat="1" applyFont="1" applyBorder="1" applyAlignment="1" applyProtection="1">
      <alignment horizontal="center"/>
    </xf>
    <xf numFmtId="11" fontId="40" fillId="0" borderId="45" xfId="0" applyNumberFormat="1" applyFont="1" applyBorder="1" applyAlignment="1" applyProtection="1">
      <alignment horizontal="left" vertical="center"/>
    </xf>
    <xf numFmtId="11" fontId="40" fillId="0" borderId="32" xfId="0" applyNumberFormat="1" applyFont="1" applyBorder="1" applyAlignment="1" applyProtection="1">
      <alignment horizontal="center" vertical="center"/>
    </xf>
    <xf numFmtId="11" fontId="40" fillId="0" borderId="33" xfId="0" applyNumberFormat="1" applyFont="1" applyBorder="1" applyAlignment="1" applyProtection="1">
      <alignment horizontal="center" vertical="center"/>
    </xf>
    <xf numFmtId="11" fontId="40" fillId="0" borderId="22" xfId="0" applyNumberFormat="1" applyFont="1" applyBorder="1" applyAlignment="1" applyProtection="1">
      <alignment horizontal="center" vertical="center"/>
    </xf>
    <xf numFmtId="11" fontId="40" fillId="0" borderId="34" xfId="0" applyNumberFormat="1" applyFont="1" applyBorder="1" applyAlignment="1" applyProtection="1">
      <alignment horizontal="center" vertical="center"/>
    </xf>
    <xf numFmtId="3" fontId="40" fillId="0" borderId="32" xfId="0" applyNumberFormat="1" applyFont="1" applyBorder="1" applyProtection="1"/>
    <xf numFmtId="3" fontId="40" fillId="0" borderId="33" xfId="0" applyNumberFormat="1" applyFont="1" applyBorder="1" applyProtection="1"/>
    <xf numFmtId="3" fontId="40" fillId="0" borderId="34" xfId="0" applyNumberFormat="1" applyFont="1" applyBorder="1" applyProtection="1"/>
    <xf numFmtId="11" fontId="40" fillId="0" borderId="32" xfId="0" applyNumberFormat="1" applyFont="1" applyBorder="1" applyProtection="1"/>
    <xf numFmtId="11" fontId="40" fillId="0" borderId="33" xfId="0" applyNumberFormat="1" applyFont="1" applyBorder="1" applyProtection="1"/>
    <xf numFmtId="11" fontId="40" fillId="0" borderId="34" xfId="0" applyNumberFormat="1" applyFont="1" applyBorder="1" applyProtection="1"/>
    <xf numFmtId="0" fontId="40" fillId="0" borderId="0" xfId="0" applyFont="1" applyProtection="1"/>
    <xf numFmtId="0" fontId="65" fillId="0" borderId="6" xfId="0" applyFont="1" applyBorder="1" applyAlignment="1" applyProtection="1">
      <alignment horizontal="center" vertical="center"/>
    </xf>
    <xf numFmtId="0" fontId="57" fillId="0" borderId="25" xfId="0" applyFont="1" applyBorder="1" applyAlignment="1" applyProtection="1">
      <alignment horizontal="center" vertical="center" wrapText="1"/>
    </xf>
    <xf numFmtId="0" fontId="57" fillId="0" borderId="4" xfId="0" applyFont="1" applyBorder="1" applyAlignment="1" applyProtection="1">
      <alignment horizontal="center" vertical="center" wrapText="1"/>
    </xf>
    <xf numFmtId="0" fontId="40" fillId="0" borderId="1" xfId="0" applyFont="1" applyBorder="1" applyAlignment="1" applyProtection="1">
      <alignment horizontal="right"/>
    </xf>
    <xf numFmtId="0" fontId="65" fillId="0" borderId="1" xfId="0" applyFont="1" applyBorder="1" applyAlignment="1" applyProtection="1">
      <alignment horizontal="center" vertical="center" wrapText="1"/>
    </xf>
    <xf numFmtId="0" fontId="65" fillId="0" borderId="4" xfId="0" applyFont="1" applyBorder="1" applyAlignment="1" applyProtection="1">
      <alignment horizontal="center" vertical="center" wrapText="1"/>
    </xf>
    <xf numFmtId="0" fontId="40" fillId="0" borderId="4" xfId="0" applyFont="1" applyBorder="1" applyAlignment="1" applyProtection="1">
      <alignment horizontal="center"/>
    </xf>
    <xf numFmtId="0" fontId="40" fillId="0" borderId="1" xfId="0" applyFont="1" applyBorder="1" applyAlignment="1" applyProtection="1">
      <alignment horizontal="center"/>
    </xf>
    <xf numFmtId="11" fontId="40" fillId="0" borderId="1" xfId="0" applyNumberFormat="1" applyFont="1" applyBorder="1" applyAlignment="1" applyProtection="1">
      <alignment horizontal="center"/>
    </xf>
    <xf numFmtId="11" fontId="40" fillId="0" borderId="47" xfId="0" applyNumberFormat="1" applyFont="1" applyBorder="1" applyAlignment="1" applyProtection="1">
      <alignment horizontal="left" vertical="center"/>
    </xf>
    <xf numFmtId="11" fontId="40" fillId="0" borderId="25" xfId="0" applyNumberFormat="1" applyFont="1" applyBorder="1" applyAlignment="1" applyProtection="1">
      <alignment horizontal="center" vertical="center"/>
    </xf>
    <xf numFmtId="11" fontId="40" fillId="0" borderId="1" xfId="0" applyNumberFormat="1" applyFont="1" applyBorder="1" applyAlignment="1" applyProtection="1">
      <alignment horizontal="center" vertical="center"/>
    </xf>
    <xf numFmtId="11" fontId="40" fillId="0" borderId="4" xfId="0" applyNumberFormat="1" applyFont="1" applyBorder="1" applyAlignment="1" applyProtection="1">
      <alignment horizontal="center" vertical="center"/>
    </xf>
    <xf numFmtId="11" fontId="40" fillId="0" borderId="26" xfId="0" applyNumberFormat="1" applyFont="1" applyBorder="1" applyAlignment="1" applyProtection="1">
      <alignment horizontal="center" vertical="center"/>
    </xf>
    <xf numFmtId="3" fontId="40" fillId="0" borderId="25" xfId="0" applyNumberFormat="1" applyFont="1" applyBorder="1" applyProtection="1"/>
    <xf numFmtId="3" fontId="40" fillId="0" borderId="1" xfId="0" applyNumberFormat="1" applyFont="1" applyBorder="1" applyProtection="1"/>
    <xf numFmtId="3" fontId="40" fillId="0" borderId="26" xfId="0" applyNumberFormat="1" applyFont="1" applyBorder="1" applyProtection="1"/>
    <xf numFmtId="11" fontId="40" fillId="0" borderId="25" xfId="0" applyNumberFormat="1" applyFont="1" applyBorder="1" applyProtection="1"/>
    <xf numFmtId="11" fontId="40" fillId="0" borderId="1" xfId="0" applyNumberFormat="1" applyFont="1" applyBorder="1" applyProtection="1"/>
    <xf numFmtId="11" fontId="40" fillId="0" borderId="26" xfId="0" applyNumberFormat="1" applyFont="1" applyBorder="1" applyProtection="1"/>
    <xf numFmtId="0" fontId="65" fillId="0" borderId="61" xfId="0" applyFont="1" applyBorder="1" applyAlignment="1" applyProtection="1">
      <alignment horizontal="center" vertical="center"/>
    </xf>
    <xf numFmtId="0" fontId="57" fillId="0" borderId="27" xfId="0" applyFont="1" applyBorder="1" applyAlignment="1" applyProtection="1">
      <alignment horizontal="center" vertical="center" wrapText="1"/>
    </xf>
    <xf numFmtId="0" fontId="57" fillId="0" borderId="29" xfId="0" applyFont="1" applyBorder="1" applyAlignment="1" applyProtection="1">
      <alignment horizontal="center" vertical="center" wrapText="1"/>
    </xf>
    <xf numFmtId="0" fontId="40" fillId="0" borderId="23" xfId="0" applyFont="1" applyBorder="1" applyAlignment="1" applyProtection="1">
      <alignment horizontal="right"/>
    </xf>
    <xf numFmtId="0" fontId="40" fillId="0" borderId="23" xfId="0" applyFont="1" applyBorder="1" applyAlignment="1" applyProtection="1">
      <alignment horizontal="center"/>
    </xf>
    <xf numFmtId="0" fontId="40" fillId="0" borderId="29" xfId="0" applyFont="1" applyBorder="1" applyAlignment="1" applyProtection="1">
      <alignment horizontal="center"/>
    </xf>
    <xf numFmtId="11" fontId="40" fillId="0" borderId="23" xfId="0" applyNumberFormat="1" applyFont="1" applyBorder="1" applyAlignment="1" applyProtection="1">
      <alignment horizontal="center"/>
    </xf>
    <xf numFmtId="11" fontId="40" fillId="0" borderId="48" xfId="0" applyNumberFormat="1" applyFont="1" applyBorder="1" applyAlignment="1" applyProtection="1">
      <alignment horizontal="left" vertical="center"/>
    </xf>
    <xf numFmtId="11" fontId="40" fillId="0" borderId="27" xfId="0" applyNumberFormat="1" applyFont="1" applyBorder="1" applyAlignment="1" applyProtection="1">
      <alignment horizontal="center" vertical="center"/>
    </xf>
    <xf numFmtId="11" fontId="40" fillId="0" borderId="23" xfId="0" applyNumberFormat="1" applyFont="1" applyBorder="1" applyAlignment="1" applyProtection="1">
      <alignment horizontal="center" vertical="center"/>
    </xf>
    <xf numFmtId="11" fontId="40" fillId="0" borderId="29" xfId="0" applyNumberFormat="1" applyFont="1" applyBorder="1" applyAlignment="1" applyProtection="1">
      <alignment horizontal="center" vertical="center"/>
    </xf>
    <xf numFmtId="11" fontId="40" fillId="0" borderId="28" xfId="0" applyNumberFormat="1" applyFont="1" applyBorder="1" applyAlignment="1" applyProtection="1">
      <alignment horizontal="center" vertical="center"/>
    </xf>
    <xf numFmtId="3" fontId="40" fillId="0" borderId="27" xfId="0" applyNumberFormat="1" applyFont="1" applyBorder="1" applyProtection="1"/>
    <xf numFmtId="3" fontId="40" fillId="0" borderId="23" xfId="0" applyNumberFormat="1" applyFont="1" applyBorder="1" applyProtection="1"/>
    <xf numFmtId="3" fontId="40" fillId="0" borderId="28" xfId="0" applyNumberFormat="1" applyFont="1" applyBorder="1" applyProtection="1"/>
    <xf numFmtId="11" fontId="40" fillId="0" borderId="27" xfId="0" applyNumberFormat="1" applyFont="1" applyBorder="1" applyProtection="1"/>
    <xf numFmtId="11" fontId="40" fillId="0" borderId="23" xfId="0" applyNumberFormat="1" applyFont="1" applyBorder="1" applyProtection="1"/>
    <xf numFmtId="11" fontId="40" fillId="0" borderId="28" xfId="0" applyNumberFormat="1" applyFont="1" applyBorder="1" applyProtection="1"/>
    <xf numFmtId="0" fontId="65" fillId="11" borderId="26" xfId="0" applyFont="1" applyFill="1" applyBorder="1" applyAlignment="1" applyProtection="1">
      <alignment horizontal="center" vertical="center" wrapText="1"/>
    </xf>
    <xf numFmtId="0" fontId="60" fillId="0" borderId="32" xfId="0" applyFont="1" applyBorder="1" applyAlignment="1" applyProtection="1">
      <alignment horizontal="center" vertical="center" wrapText="1"/>
    </xf>
    <xf numFmtId="0" fontId="60" fillId="0" borderId="22" xfId="0" applyFont="1" applyBorder="1" applyAlignment="1" applyProtection="1">
      <alignment horizontal="center" vertical="center" wrapText="1"/>
    </xf>
    <xf numFmtId="11" fontId="40" fillId="0" borderId="34" xfId="0" applyNumberFormat="1" applyFont="1" applyBorder="1" applyAlignment="1" applyProtection="1">
      <alignment horizontal="left" vertical="center"/>
    </xf>
    <xf numFmtId="3" fontId="40" fillId="0" borderId="30" xfId="0" applyNumberFormat="1" applyFont="1" applyBorder="1" applyProtection="1"/>
    <xf numFmtId="3" fontId="40" fillId="0" borderId="3" xfId="0" applyNumberFormat="1" applyFont="1" applyBorder="1" applyProtection="1"/>
    <xf numFmtId="3" fontId="40" fillId="0" borderId="31" xfId="0" applyNumberFormat="1" applyFont="1" applyBorder="1" applyProtection="1"/>
    <xf numFmtId="0" fontId="62" fillId="0" borderId="0" xfId="2" applyFont="1" applyFill="1" applyBorder="1" applyAlignment="1" applyProtection="1">
      <alignment horizontal="center"/>
    </xf>
    <xf numFmtId="0" fontId="60" fillId="0" borderId="25" xfId="0" applyFont="1" applyBorder="1" applyAlignment="1" applyProtection="1">
      <alignment horizontal="center" vertical="center" wrapText="1"/>
    </xf>
    <xf numFmtId="0" fontId="60" fillId="0" borderId="4" xfId="0" applyFont="1" applyBorder="1" applyAlignment="1" applyProtection="1">
      <alignment horizontal="center" vertical="center" wrapText="1"/>
    </xf>
    <xf numFmtId="11" fontId="40" fillId="0" borderId="26" xfId="0" applyNumberFormat="1" applyFont="1" applyBorder="1" applyAlignment="1" applyProtection="1">
      <alignment horizontal="left" vertical="center"/>
    </xf>
    <xf numFmtId="11" fontId="40" fillId="0" borderId="30" xfId="0" applyNumberFormat="1" applyFont="1" applyBorder="1" applyAlignment="1" applyProtection="1">
      <alignment horizontal="center" vertical="center"/>
    </xf>
    <xf numFmtId="11" fontId="40" fillId="0" borderId="3" xfId="0" applyNumberFormat="1" applyFont="1" applyBorder="1" applyAlignment="1" applyProtection="1">
      <alignment horizontal="center" vertical="center"/>
    </xf>
    <xf numFmtId="11" fontId="40" fillId="0" borderId="11" xfId="0" applyNumberFormat="1" applyFont="1" applyBorder="1" applyAlignment="1" applyProtection="1">
      <alignment horizontal="center" vertical="center"/>
    </xf>
    <xf numFmtId="0" fontId="60" fillId="0" borderId="27" xfId="0" applyFont="1" applyBorder="1" applyAlignment="1" applyProtection="1">
      <alignment horizontal="center" vertical="center" wrapText="1"/>
    </xf>
    <xf numFmtId="0" fontId="60" fillId="0" borderId="29" xfId="0" applyFont="1" applyBorder="1" applyAlignment="1" applyProtection="1">
      <alignment horizontal="center" vertical="center" wrapText="1"/>
    </xf>
    <xf numFmtId="0" fontId="65" fillId="0" borderId="23" xfId="0" applyFont="1" applyBorder="1" applyAlignment="1" applyProtection="1">
      <alignment horizontal="center" vertical="center" wrapText="1"/>
    </xf>
    <xf numFmtId="11" fontId="40" fillId="0" borderId="28" xfId="0" applyNumberFormat="1" applyFont="1" applyBorder="1" applyAlignment="1" applyProtection="1">
      <alignment horizontal="left" vertical="center"/>
    </xf>
    <xf numFmtId="11" fontId="40" fillId="0" borderId="40" xfId="0" applyNumberFormat="1" applyFont="1" applyBorder="1" applyAlignment="1" applyProtection="1">
      <alignment horizontal="center" vertical="center"/>
    </xf>
    <xf numFmtId="11" fontId="40" fillId="0" borderId="41" xfId="0" applyNumberFormat="1" applyFont="1" applyBorder="1" applyAlignment="1" applyProtection="1">
      <alignment horizontal="center" vertical="center"/>
    </xf>
    <xf numFmtId="11" fontId="40" fillId="0" borderId="42" xfId="0" applyNumberFormat="1" applyFont="1" applyBorder="1" applyAlignment="1" applyProtection="1">
      <alignment horizontal="center" vertical="center"/>
    </xf>
    <xf numFmtId="11" fontId="65" fillId="0" borderId="33" xfId="0" applyNumberFormat="1" applyFont="1" applyBorder="1" applyAlignment="1" applyProtection="1">
      <alignment horizontal="center" vertical="center" wrapText="1"/>
    </xf>
    <xf numFmtId="11" fontId="65" fillId="0" borderId="1" xfId="0" applyNumberFormat="1" applyFont="1" applyBorder="1" applyAlignment="1" applyProtection="1">
      <alignment horizontal="center" vertical="center" wrapText="1"/>
    </xf>
    <xf numFmtId="11" fontId="65" fillId="0" borderId="23" xfId="0" applyNumberFormat="1" applyFont="1" applyBorder="1" applyAlignment="1" applyProtection="1">
      <alignment horizontal="center" vertical="center" wrapText="1"/>
    </xf>
    <xf numFmtId="0" fontId="65" fillId="0" borderId="58" xfId="0" applyFont="1" applyBorder="1" applyAlignment="1" applyProtection="1">
      <alignment horizontal="center" vertical="center"/>
    </xf>
    <xf numFmtId="165" fontId="65" fillId="0" borderId="33" xfId="0" applyNumberFormat="1" applyFont="1" applyBorder="1" applyAlignment="1" applyProtection="1">
      <alignment horizontal="right" vertical="center"/>
    </xf>
    <xf numFmtId="11" fontId="40" fillId="0" borderId="31" xfId="0" applyNumberFormat="1" applyFont="1" applyBorder="1" applyAlignment="1" applyProtection="1">
      <alignment horizontal="center" vertical="center"/>
    </xf>
    <xf numFmtId="3" fontId="40" fillId="0" borderId="11" xfId="0" applyNumberFormat="1" applyFont="1" applyBorder="1" applyProtection="1"/>
    <xf numFmtId="164" fontId="65" fillId="0" borderId="1" xfId="0" applyNumberFormat="1" applyFont="1" applyBorder="1" applyAlignment="1" applyProtection="1">
      <alignment horizontal="right" vertical="center"/>
    </xf>
    <xf numFmtId="3" fontId="40" fillId="0" borderId="4" xfId="0" applyNumberFormat="1" applyFont="1" applyBorder="1" applyProtection="1"/>
    <xf numFmtId="0" fontId="63" fillId="0" borderId="27" xfId="0" applyFont="1" applyBorder="1" applyAlignment="1" applyProtection="1">
      <alignment horizontal="left" vertical="center" wrapText="1"/>
    </xf>
    <xf numFmtId="0" fontId="63" fillId="0" borderId="23" xfId="0" applyFont="1" applyBorder="1" applyAlignment="1" applyProtection="1">
      <alignment horizontal="left" vertical="center" wrapText="1"/>
    </xf>
    <xf numFmtId="0" fontId="64" fillId="11" borderId="28" xfId="0" applyFont="1" applyFill="1" applyBorder="1" applyAlignment="1" applyProtection="1">
      <alignment horizontal="center" vertical="center" wrapText="1"/>
    </xf>
    <xf numFmtId="165" fontId="65" fillId="0" borderId="23" xfId="0" applyNumberFormat="1" applyFont="1" applyBorder="1" applyAlignment="1" applyProtection="1">
      <alignment horizontal="right" vertical="center"/>
    </xf>
    <xf numFmtId="2" fontId="40" fillId="0" borderId="27" xfId="0" applyNumberFormat="1" applyFont="1" applyBorder="1" applyAlignment="1" applyProtection="1">
      <alignment horizontal="center" vertical="center"/>
    </xf>
    <xf numFmtId="2" fontId="40" fillId="0" borderId="23" xfId="0" applyNumberFormat="1" applyFont="1" applyBorder="1" applyAlignment="1" applyProtection="1">
      <alignment horizontal="center" vertical="center"/>
    </xf>
    <xf numFmtId="2" fontId="40" fillId="0" borderId="28" xfId="0" applyNumberFormat="1" applyFont="1" applyBorder="1" applyAlignment="1" applyProtection="1">
      <alignment horizontal="center" vertical="center"/>
    </xf>
    <xf numFmtId="3" fontId="40" fillId="0" borderId="29" xfId="0" applyNumberFormat="1" applyFont="1" applyBorder="1" applyProtection="1"/>
    <xf numFmtId="0" fontId="57" fillId="12" borderId="0" xfId="0" applyFont="1" applyFill="1" applyAlignment="1" applyProtection="1">
      <alignment horizontal="center" vertical="center"/>
    </xf>
    <xf numFmtId="0" fontId="40" fillId="0" borderId="0" xfId="0" applyFont="1" applyAlignment="1" applyProtection="1">
      <alignment horizontal="center"/>
    </xf>
    <xf numFmtId="0" fontId="57" fillId="8" borderId="13" xfId="0" applyFont="1" applyFill="1" applyBorder="1" applyAlignment="1" applyProtection="1">
      <alignment horizontal="center" vertical="center"/>
    </xf>
    <xf numFmtId="0" fontId="57" fillId="8" borderId="0" xfId="0" applyFont="1" applyFill="1" applyAlignment="1" applyProtection="1">
      <alignment horizontal="center" vertical="center"/>
    </xf>
    <xf numFmtId="0" fontId="66" fillId="8" borderId="0" xfId="0" applyFont="1" applyFill="1" applyAlignment="1" applyProtection="1">
      <alignment horizontal="center" vertical="center"/>
    </xf>
    <xf numFmtId="0" fontId="57" fillId="0" borderId="2" xfId="0" applyFont="1" applyBorder="1" applyAlignment="1" applyProtection="1">
      <alignment horizontal="center" vertical="center" wrapText="1"/>
    </xf>
    <xf numFmtId="0" fontId="57" fillId="0" borderId="11" xfId="0" applyFont="1" applyBorder="1" applyAlignment="1" applyProtection="1">
      <alignment horizontal="center" vertical="center" wrapText="1"/>
    </xf>
    <xf numFmtId="0" fontId="57" fillId="0" borderId="58" xfId="0" applyFont="1" applyBorder="1" applyAlignment="1" applyProtection="1">
      <alignment horizontal="center" vertical="center" wrapText="1"/>
    </xf>
    <xf numFmtId="0" fontId="68" fillId="0" borderId="0" xfId="0" applyFont="1" applyProtection="1"/>
    <xf numFmtId="0" fontId="57" fillId="0" borderId="3" xfId="0" applyFont="1" applyBorder="1" applyAlignment="1" applyProtection="1">
      <alignment horizontal="center" vertical="center" wrapText="1"/>
    </xf>
    <xf numFmtId="0" fontId="57" fillId="0" borderId="1" xfId="0" applyFont="1" applyBorder="1" applyAlignment="1" applyProtection="1">
      <alignment horizontal="center" vertical="center" wrapText="1"/>
    </xf>
    <xf numFmtId="0" fontId="40" fillId="0" borderId="0" xfId="0" applyFont="1" applyAlignment="1" applyProtection="1">
      <alignment horizontal="left" vertical="center"/>
    </xf>
    <xf numFmtId="0" fontId="69" fillId="0" borderId="0" xfId="0" applyFont="1" applyAlignment="1" applyProtection="1">
      <alignment vertical="center"/>
    </xf>
    <xf numFmtId="0" fontId="40" fillId="0" borderId="1" xfId="0" applyFont="1" applyBorder="1" applyAlignment="1" applyProtection="1">
      <alignment horizontal="left" vertical="center" wrapText="1"/>
    </xf>
    <xf numFmtId="2" fontId="40" fillId="0" borderId="1" xfId="0" applyNumberFormat="1" applyFont="1" applyBorder="1" applyAlignment="1" applyProtection="1">
      <alignment horizontal="center" vertical="center"/>
    </xf>
    <xf numFmtId="0" fontId="70" fillId="0" borderId="0" xfId="3" applyFont="1" applyAlignment="1" applyProtection="1">
      <alignment horizontal="left" vertical="center"/>
    </xf>
    <xf numFmtId="0" fontId="40" fillId="0" borderId="0" xfId="0" applyFont="1" applyAlignment="1" applyProtection="1">
      <alignment vertical="center"/>
    </xf>
    <xf numFmtId="0" fontId="40" fillId="0" borderId="0" xfId="0" applyFont="1" applyAlignment="1" applyProtection="1">
      <alignment horizontal="right" vertical="center"/>
    </xf>
    <xf numFmtId="0" fontId="40" fillId="0" borderId="0" xfId="0" applyFont="1" applyAlignment="1" applyProtection="1">
      <alignment horizontal="left" vertical="center" wrapText="1"/>
    </xf>
    <xf numFmtId="2" fontId="40" fillId="0" borderId="0" xfId="0" applyNumberFormat="1" applyFont="1" applyAlignment="1" applyProtection="1">
      <alignment horizontal="center" vertical="center"/>
    </xf>
    <xf numFmtId="0" fontId="57" fillId="0" borderId="0" xfId="0" applyFont="1" applyAlignment="1" applyProtection="1">
      <alignment vertical="center"/>
    </xf>
    <xf numFmtId="0" fontId="57" fillId="12" borderId="0" xfId="0" applyFont="1" applyFill="1" applyAlignment="1" applyProtection="1">
      <alignment horizontal="center"/>
    </xf>
    <xf numFmtId="0" fontId="57" fillId="12" borderId="15" xfId="0" applyFont="1" applyFill="1" applyBorder="1" applyAlignment="1" applyProtection="1">
      <alignment horizontal="center"/>
    </xf>
    <xf numFmtId="0" fontId="63" fillId="0" borderId="0" xfId="0" applyFont="1" applyProtection="1"/>
    <xf numFmtId="0" fontId="63" fillId="0" borderId="0" xfId="0" applyFont="1" applyAlignment="1" applyProtection="1">
      <alignment horizontal="center"/>
    </xf>
    <xf numFmtId="0" fontId="63" fillId="0" borderId="0" xfId="0" applyFont="1" applyAlignment="1" applyProtection="1">
      <alignment horizontal="center" wrapText="1"/>
    </xf>
    <xf numFmtId="11" fontId="58" fillId="0" borderId="0" xfId="0" applyNumberFormat="1" applyFont="1" applyAlignment="1" applyProtection="1">
      <alignment wrapText="1"/>
    </xf>
    <xf numFmtId="0" fontId="58" fillId="0" borderId="0" xfId="0" applyFont="1" applyAlignment="1" applyProtection="1">
      <alignment wrapText="1"/>
    </xf>
    <xf numFmtId="1" fontId="65" fillId="0" borderId="0" xfId="0" applyNumberFormat="1" applyFont="1" applyAlignment="1" applyProtection="1">
      <alignment horizontal="center" vertical="center"/>
    </xf>
    <xf numFmtId="11" fontId="58" fillId="0" borderId="0" xfId="0" applyNumberFormat="1" applyFont="1" applyAlignment="1" applyProtection="1">
      <alignment horizontal="center" vertical="center" wrapText="1"/>
    </xf>
    <xf numFmtId="0" fontId="58" fillId="0" borderId="0" xfId="0" applyFont="1" applyAlignment="1" applyProtection="1">
      <alignment horizontal="center" wrapText="1"/>
    </xf>
    <xf numFmtId="11" fontId="40" fillId="0" borderId="0" xfId="0" applyNumberFormat="1" applyFont="1" applyProtection="1"/>
    <xf numFmtId="11" fontId="40" fillId="0" borderId="0" xfId="0" quotePrefix="1" applyNumberFormat="1" applyFont="1" applyProtection="1"/>
    <xf numFmtId="0" fontId="63" fillId="0" borderId="0" xfId="0" applyFont="1" applyAlignment="1" applyProtection="1">
      <alignment horizontal="left" vertical="center"/>
    </xf>
    <xf numFmtId="0" fontId="63" fillId="0" borderId="0" xfId="0" applyFont="1" applyAlignment="1" applyProtection="1">
      <alignment horizontal="left"/>
    </xf>
    <xf numFmtId="0" fontId="40" fillId="0" borderId="0" xfId="0" applyFont="1" applyAlignment="1" applyProtection="1">
      <alignment horizontal="left" vertical="center" indent="5"/>
    </xf>
    <xf numFmtId="0" fontId="65" fillId="0" borderId="0" xfId="0" applyFont="1" applyAlignment="1" applyProtection="1">
      <alignment horizontal="left" vertical="center"/>
    </xf>
    <xf numFmtId="0" fontId="74" fillId="0" borderId="1" xfId="0" applyFont="1" applyBorder="1" applyAlignment="1" applyProtection="1">
      <alignment horizontal="left" vertical="center"/>
    </xf>
    <xf numFmtId="0" fontId="74" fillId="0" borderId="1" xfId="0" applyFont="1" applyBorder="1" applyAlignment="1" applyProtection="1">
      <alignment horizontal="center" vertical="center" wrapText="1"/>
    </xf>
    <xf numFmtId="166" fontId="63" fillId="0" borderId="0" xfId="0" applyNumberFormat="1" applyFont="1" applyAlignment="1" applyProtection="1">
      <alignment horizontal="center"/>
    </xf>
    <xf numFmtId="0" fontId="63" fillId="0" borderId="1" xfId="0" applyFont="1" applyBorder="1" applyAlignment="1" applyProtection="1">
      <alignment vertical="top"/>
    </xf>
    <xf numFmtId="0" fontId="63" fillId="0" borderId="1" xfId="0" applyFont="1" applyBorder="1" applyAlignment="1" applyProtection="1">
      <alignment horizontal="center" wrapText="1"/>
    </xf>
    <xf numFmtId="0" fontId="63" fillId="0" borderId="1" xfId="0" applyFont="1" applyBorder="1" applyAlignment="1" applyProtection="1">
      <alignment horizontal="left" vertical="center"/>
    </xf>
    <xf numFmtId="0" fontId="40" fillId="0" borderId="0" xfId="0" quotePrefix="1" applyFont="1" applyProtection="1"/>
    <xf numFmtId="0" fontId="14" fillId="0" borderId="0" xfId="0" applyFont="1" applyAlignment="1" applyProtection="1">
      <alignment horizontal="center" vertical="center"/>
    </xf>
    <xf numFmtId="0" fontId="41" fillId="0" borderId="0" xfId="0" applyFont="1" applyAlignment="1" applyProtection="1">
      <alignment horizontal="left" vertical="center"/>
    </xf>
    <xf numFmtId="0" fontId="42" fillId="0" borderId="0" xfId="0" applyFont="1" applyAlignment="1" applyProtection="1">
      <alignment horizontal="left" vertical="center"/>
    </xf>
    <xf numFmtId="0" fontId="14" fillId="0" borderId="0" xfId="0" applyFont="1" applyAlignment="1" applyProtection="1">
      <alignment horizontal="center" vertical="center"/>
    </xf>
    <xf numFmtId="0" fontId="17" fillId="8" borderId="32" xfId="0" applyFont="1" applyFill="1" applyBorder="1" applyAlignment="1" applyProtection="1">
      <alignment horizontal="center" vertical="center" wrapText="1"/>
    </xf>
    <xf numFmtId="0" fontId="17" fillId="8" borderId="33" xfId="0" applyFont="1" applyFill="1" applyBorder="1" applyAlignment="1" applyProtection="1">
      <alignment horizontal="center" vertical="center" wrapText="1"/>
    </xf>
    <xf numFmtId="0" fontId="43" fillId="8" borderId="32" xfId="0" applyFont="1" applyFill="1" applyBorder="1" applyAlignment="1" applyProtection="1">
      <alignment horizontal="center" vertical="center" wrapText="1"/>
    </xf>
    <xf numFmtId="0" fontId="43" fillId="8" borderId="33" xfId="0" applyFont="1" applyFill="1" applyBorder="1" applyAlignment="1" applyProtection="1">
      <alignment horizontal="center" vertical="center" wrapText="1"/>
    </xf>
    <xf numFmtId="0" fontId="43" fillId="8" borderId="22" xfId="0" applyFont="1" applyFill="1" applyBorder="1" applyAlignment="1" applyProtection="1">
      <alignment horizontal="center" vertical="center" wrapText="1"/>
    </xf>
    <xf numFmtId="0" fontId="43" fillId="8" borderId="33" xfId="0" applyFont="1" applyFill="1" applyBorder="1" applyAlignment="1" applyProtection="1">
      <alignment horizontal="center" vertical="center"/>
    </xf>
    <xf numFmtId="0" fontId="43" fillId="8" borderId="34" xfId="0" applyFont="1" applyFill="1" applyBorder="1" applyAlignment="1" applyProtection="1">
      <alignment horizontal="center" vertical="center"/>
    </xf>
    <xf numFmtId="0" fontId="43" fillId="23" borderId="32" xfId="0" applyFont="1" applyFill="1" applyBorder="1" applyAlignment="1" applyProtection="1">
      <alignment horizontal="center" vertical="center" wrapText="1"/>
    </xf>
    <xf numFmtId="0" fontId="43" fillId="23" borderId="33" xfId="0" applyFont="1" applyFill="1" applyBorder="1" applyAlignment="1" applyProtection="1">
      <alignment horizontal="center" vertical="center" wrapText="1"/>
    </xf>
    <xf numFmtId="0" fontId="43" fillId="23" borderId="34" xfId="0" applyFont="1" applyFill="1" applyBorder="1" applyAlignment="1" applyProtection="1">
      <alignment horizontal="center" vertical="center" wrapText="1"/>
    </xf>
    <xf numFmtId="0" fontId="43" fillId="24" borderId="43" xfId="0" applyFont="1" applyFill="1" applyBorder="1" applyAlignment="1" applyProtection="1">
      <alignment horizontal="center" vertical="center" wrapText="1"/>
    </xf>
    <xf numFmtId="0" fontId="43" fillId="24" borderId="44" xfId="0" applyFont="1" applyFill="1" applyBorder="1" applyAlignment="1" applyProtection="1">
      <alignment horizontal="center" vertical="center" wrapText="1"/>
    </xf>
    <xf numFmtId="0" fontId="43" fillId="24" borderId="45" xfId="0" applyFont="1" applyFill="1" applyBorder="1" applyAlignment="1" applyProtection="1">
      <alignment horizontal="center" vertical="center" wrapText="1"/>
    </xf>
    <xf numFmtId="0" fontId="43" fillId="25" borderId="32" xfId="0" applyFont="1" applyFill="1" applyBorder="1" applyAlignment="1" applyProtection="1">
      <alignment horizontal="center" vertical="center" wrapText="1"/>
    </xf>
    <xf numFmtId="0" fontId="43" fillId="25" borderId="33" xfId="0" applyFont="1" applyFill="1" applyBorder="1" applyAlignment="1" applyProtection="1">
      <alignment horizontal="center" vertical="center" wrapText="1"/>
    </xf>
    <xf numFmtId="0" fontId="43" fillId="25" borderId="34" xfId="0" applyFont="1" applyFill="1" applyBorder="1" applyAlignment="1" applyProtection="1">
      <alignment horizontal="center" vertical="center" wrapText="1"/>
    </xf>
    <xf numFmtId="0" fontId="43" fillId="26" borderId="43" xfId="0" applyFont="1" applyFill="1" applyBorder="1" applyAlignment="1" applyProtection="1">
      <alignment horizontal="center" vertical="center" wrapText="1"/>
    </xf>
    <xf numFmtId="0" fontId="43" fillId="26" borderId="44" xfId="0" applyFont="1" applyFill="1" applyBorder="1" applyAlignment="1" applyProtection="1">
      <alignment horizontal="center" vertical="center" wrapText="1"/>
    </xf>
    <xf numFmtId="0" fontId="43" fillId="26" borderId="45" xfId="0" applyFont="1" applyFill="1" applyBorder="1" applyAlignment="1" applyProtection="1">
      <alignment horizontal="center" vertical="center" wrapText="1"/>
    </xf>
    <xf numFmtId="0" fontId="44" fillId="8" borderId="35" xfId="0" applyFont="1" applyFill="1" applyBorder="1" applyAlignment="1" applyProtection="1">
      <alignment horizontal="center" vertical="center" wrapText="1"/>
    </xf>
    <xf numFmtId="0" fontId="44" fillId="8" borderId="46" xfId="0" applyFont="1" applyFill="1" applyBorder="1" applyAlignment="1" applyProtection="1">
      <alignment horizontal="center" vertical="center" wrapText="1"/>
    </xf>
    <xf numFmtId="0" fontId="17" fillId="8" borderId="25" xfId="0" applyFont="1" applyFill="1" applyBorder="1" applyAlignment="1" applyProtection="1">
      <alignment horizontal="center" vertical="center" wrapText="1"/>
    </xf>
    <xf numFmtId="0" fontId="17" fillId="8" borderId="1" xfId="0" applyFont="1" applyFill="1" applyBorder="1" applyAlignment="1" applyProtection="1">
      <alignment horizontal="center" vertical="center" wrapText="1"/>
    </xf>
    <xf numFmtId="0" fontId="43" fillId="8" borderId="36" xfId="0" applyFont="1" applyFill="1" applyBorder="1" applyAlignment="1" applyProtection="1">
      <alignment horizontal="center" vertical="center" wrapText="1"/>
    </xf>
    <xf numFmtId="0" fontId="43" fillId="8" borderId="2" xfId="0" applyFont="1" applyFill="1" applyBorder="1" applyAlignment="1" applyProtection="1">
      <alignment horizontal="center" vertical="center" wrapText="1"/>
    </xf>
    <xf numFmtId="0" fontId="43" fillId="8" borderId="2" xfId="0" applyFont="1" applyFill="1" applyBorder="1" applyAlignment="1" applyProtection="1">
      <alignment horizontal="center" vertical="center" wrapText="1"/>
    </xf>
    <xf numFmtId="0" fontId="43" fillId="8" borderId="10" xfId="0" applyFont="1" applyFill="1" applyBorder="1" applyAlignment="1" applyProtection="1">
      <alignment horizontal="center" vertical="center" wrapText="1"/>
    </xf>
    <xf numFmtId="0" fontId="43" fillId="8" borderId="38" xfId="0" applyFont="1" applyFill="1" applyBorder="1" applyAlignment="1" applyProtection="1">
      <alignment horizontal="center" vertical="center" wrapText="1"/>
    </xf>
    <xf numFmtId="0" fontId="43" fillId="8" borderId="36" xfId="0" applyFont="1" applyFill="1" applyBorder="1" applyAlignment="1" applyProtection="1">
      <alignment horizontal="center" vertical="center" wrapText="1"/>
    </xf>
    <xf numFmtId="0" fontId="43" fillId="23" borderId="36" xfId="0" applyFont="1" applyFill="1" applyBorder="1" applyAlignment="1" applyProtection="1">
      <alignment horizontal="center" vertical="center" wrapText="1"/>
    </xf>
    <xf numFmtId="0" fontId="43" fillId="23" borderId="2" xfId="0" applyFont="1" applyFill="1" applyBorder="1" applyAlignment="1" applyProtection="1">
      <alignment horizontal="center" vertical="center" wrapText="1"/>
    </xf>
    <xf numFmtId="0" fontId="43" fillId="23" borderId="38" xfId="0" applyFont="1" applyFill="1" applyBorder="1" applyAlignment="1" applyProtection="1">
      <alignment horizontal="center" vertical="center" wrapText="1"/>
    </xf>
    <xf numFmtId="0" fontId="43" fillId="24" borderId="36" xfId="0" applyFont="1" applyFill="1" applyBorder="1" applyAlignment="1" applyProtection="1">
      <alignment horizontal="center" vertical="center" wrapText="1"/>
    </xf>
    <xf numFmtId="0" fontId="43" fillId="24" borderId="2" xfId="0" applyFont="1" applyFill="1" applyBorder="1" applyAlignment="1" applyProtection="1">
      <alignment horizontal="center" vertical="center" wrapText="1"/>
    </xf>
    <xf numFmtId="0" fontId="43" fillId="24" borderId="38" xfId="0" applyFont="1" applyFill="1" applyBorder="1" applyAlignment="1" applyProtection="1">
      <alignment horizontal="center" vertical="center" wrapText="1"/>
    </xf>
    <xf numFmtId="0" fontId="43" fillId="25" borderId="36" xfId="0" applyFont="1" applyFill="1" applyBorder="1" applyAlignment="1" applyProtection="1">
      <alignment horizontal="center" vertical="center" wrapText="1"/>
    </xf>
    <xf numFmtId="0" fontId="43" fillId="25" borderId="2" xfId="0" applyFont="1" applyFill="1" applyBorder="1" applyAlignment="1" applyProtection="1">
      <alignment horizontal="center" vertical="center" wrapText="1"/>
    </xf>
    <xf numFmtId="0" fontId="43" fillId="25" borderId="38" xfId="0" applyFont="1" applyFill="1" applyBorder="1" applyAlignment="1" applyProtection="1">
      <alignment horizontal="center" vertical="center" wrapText="1"/>
    </xf>
    <xf numFmtId="0" fontId="43" fillId="26" borderId="36" xfId="0" applyFont="1" applyFill="1" applyBorder="1" applyAlignment="1" applyProtection="1">
      <alignment horizontal="center" vertical="center" wrapText="1"/>
    </xf>
    <xf numFmtId="0" fontId="43" fillId="26" borderId="2" xfId="0" applyFont="1" applyFill="1" applyBorder="1" applyAlignment="1" applyProtection="1">
      <alignment horizontal="center" vertical="center" wrapText="1"/>
    </xf>
    <xf numFmtId="0" fontId="43" fillId="26" borderId="38" xfId="0" applyFont="1" applyFill="1" applyBorder="1" applyAlignment="1" applyProtection="1">
      <alignment horizontal="center" vertical="center" wrapText="1"/>
    </xf>
    <xf numFmtId="0" fontId="46" fillId="0" borderId="24" xfId="2" applyFont="1" applyBorder="1" applyAlignment="1" applyProtection="1">
      <alignment horizontal="center" vertical="center"/>
    </xf>
    <xf numFmtId="0" fontId="14" fillId="0" borderId="46" xfId="0" applyFont="1" applyBorder="1" applyAlignment="1" applyProtection="1">
      <alignment horizontal="center" vertical="center"/>
    </xf>
    <xf numFmtId="0" fontId="17" fillId="8" borderId="7" xfId="0" applyFont="1" applyFill="1" applyBorder="1" applyAlignment="1" applyProtection="1">
      <alignment horizontal="center" vertical="center" wrapText="1"/>
    </xf>
    <xf numFmtId="0" fontId="17" fillId="8" borderId="59" xfId="0" applyFont="1" applyFill="1" applyBorder="1" applyAlignment="1" applyProtection="1">
      <alignment horizontal="center" vertical="center" wrapText="1"/>
    </xf>
    <xf numFmtId="0" fontId="43" fillId="8" borderId="14" xfId="0" applyFont="1" applyFill="1" applyBorder="1" applyAlignment="1" applyProtection="1">
      <alignment horizontal="center" vertical="center" wrapText="1"/>
    </xf>
    <xf numFmtId="0" fontId="43" fillId="8" borderId="0" xfId="0" applyFont="1" applyFill="1" applyAlignment="1" applyProtection="1">
      <alignment horizontal="center" vertical="center" wrapText="1"/>
    </xf>
    <xf numFmtId="0" fontId="43" fillId="8" borderId="9" xfId="0" applyFont="1" applyFill="1" applyBorder="1" applyAlignment="1" applyProtection="1">
      <alignment horizontal="center" vertical="center" wrapText="1"/>
    </xf>
    <xf numFmtId="0" fontId="43" fillId="8" borderId="13" xfId="0" applyFont="1" applyFill="1" applyBorder="1" applyAlignment="1" applyProtection="1">
      <alignment horizontal="center" vertical="center" wrapText="1"/>
    </xf>
    <xf numFmtId="0" fontId="43" fillId="8" borderId="5" xfId="0" applyFont="1" applyFill="1" applyBorder="1" applyAlignment="1" applyProtection="1">
      <alignment horizontal="center" vertical="center" wrapText="1"/>
    </xf>
    <xf numFmtId="0" fontId="43" fillId="8" borderId="62" xfId="0" applyFont="1" applyFill="1" applyBorder="1" applyAlignment="1" applyProtection="1">
      <alignment horizontal="center" vertical="center" wrapText="1"/>
    </xf>
    <xf numFmtId="0" fontId="43" fillId="8" borderId="37" xfId="0" applyFont="1" applyFill="1" applyBorder="1" applyAlignment="1" applyProtection="1">
      <alignment horizontal="center" vertical="center" wrapText="1"/>
    </xf>
    <xf numFmtId="0" fontId="43" fillId="23" borderId="37" xfId="0" applyFont="1" applyFill="1" applyBorder="1" applyAlignment="1" applyProtection="1">
      <alignment horizontal="center" vertical="center" wrapText="1"/>
    </xf>
    <xf numFmtId="0" fontId="43" fillId="23" borderId="5" xfId="0" applyFont="1" applyFill="1" applyBorder="1" applyAlignment="1" applyProtection="1">
      <alignment horizontal="center" vertical="center" wrapText="1"/>
    </xf>
    <xf numFmtId="0" fontId="43" fillId="23" borderId="62" xfId="0" applyFont="1" applyFill="1" applyBorder="1" applyAlignment="1" applyProtection="1">
      <alignment horizontal="center" vertical="center" wrapText="1"/>
    </xf>
    <xf numFmtId="0" fontId="43" fillId="24" borderId="37" xfId="0" applyFont="1" applyFill="1" applyBorder="1" applyAlignment="1" applyProtection="1">
      <alignment horizontal="center" vertical="center" wrapText="1"/>
    </xf>
    <xf numFmtId="0" fontId="43" fillId="24" borderId="5" xfId="0" applyFont="1" applyFill="1" applyBorder="1" applyAlignment="1" applyProtection="1">
      <alignment horizontal="center" vertical="center" wrapText="1"/>
    </xf>
    <xf numFmtId="0" fontId="43" fillId="24" borderId="62" xfId="0" applyFont="1" applyFill="1" applyBorder="1" applyAlignment="1" applyProtection="1">
      <alignment horizontal="center" vertical="center" wrapText="1"/>
    </xf>
    <xf numFmtId="0" fontId="43" fillId="25" borderId="37" xfId="0" applyFont="1" applyFill="1" applyBorder="1" applyAlignment="1" applyProtection="1">
      <alignment horizontal="center" vertical="center" wrapText="1"/>
    </xf>
    <xf numFmtId="0" fontId="43" fillId="25" borderId="5" xfId="0" applyFont="1" applyFill="1" applyBorder="1" applyAlignment="1" applyProtection="1">
      <alignment horizontal="center" vertical="center" wrapText="1"/>
    </xf>
    <xf numFmtId="0" fontId="43" fillId="25" borderId="62" xfId="0" applyFont="1" applyFill="1" applyBorder="1" applyAlignment="1" applyProtection="1">
      <alignment horizontal="center" vertical="center" wrapText="1"/>
    </xf>
    <xf numFmtId="0" fontId="43" fillId="26" borderId="9" xfId="0" applyFont="1" applyFill="1" applyBorder="1" applyAlignment="1" applyProtection="1">
      <alignment horizontal="center" vertical="center" wrapText="1"/>
    </xf>
    <xf numFmtId="0" fontId="43" fillId="26" borderId="5" xfId="0" applyFont="1" applyFill="1" applyBorder="1" applyAlignment="1" applyProtection="1">
      <alignment horizontal="center" vertical="center" wrapText="1"/>
    </xf>
    <xf numFmtId="0" fontId="43" fillId="26" borderId="62" xfId="0" applyFont="1" applyFill="1" applyBorder="1" applyAlignment="1" applyProtection="1">
      <alignment horizontal="center" vertical="center" wrapText="1"/>
    </xf>
    <xf numFmtId="0" fontId="96" fillId="0" borderId="0" xfId="2" applyFont="1" applyBorder="1" applyAlignment="1" applyProtection="1">
      <alignment horizontal="left" vertical="center"/>
    </xf>
    <xf numFmtId="0" fontId="0" fillId="0" borderId="60" xfId="0" applyBorder="1" applyAlignment="1" applyProtection="1">
      <alignment horizontal="left" vertical="center" wrapText="1"/>
    </xf>
    <xf numFmtId="0" fontId="47" fillId="11" borderId="43" xfId="0" applyFont="1" applyFill="1" applyBorder="1" applyAlignment="1" applyProtection="1">
      <alignment horizontal="left" vertical="center" wrapText="1"/>
    </xf>
    <xf numFmtId="0" fontId="48" fillId="0" borderId="35" xfId="0" applyFont="1" applyBorder="1" applyAlignment="1" applyProtection="1">
      <alignment horizontal="center" vertical="center"/>
    </xf>
    <xf numFmtId="0" fontId="44" fillId="0" borderId="50" xfId="0" applyFont="1" applyBorder="1" applyAlignment="1" applyProtection="1">
      <alignment horizontal="center" vertical="center" wrapText="1"/>
    </xf>
    <xf numFmtId="0" fontId="44" fillId="0" borderId="33" xfId="0" applyFont="1" applyBorder="1" applyAlignment="1" applyProtection="1">
      <alignment horizontal="center" vertical="center" wrapText="1"/>
    </xf>
    <xf numFmtId="0" fontId="14" fillId="0" borderId="33" xfId="0" applyFont="1" applyBorder="1" applyAlignment="1" applyProtection="1">
      <alignment horizontal="right"/>
    </xf>
    <xf numFmtId="0" fontId="14" fillId="0" borderId="33" xfId="0" applyFont="1" applyBorder="1" applyAlignment="1" applyProtection="1">
      <alignment horizontal="center"/>
    </xf>
    <xf numFmtId="11" fontId="14" fillId="0" borderId="33" xfId="0" applyNumberFormat="1" applyFont="1" applyBorder="1" applyAlignment="1" applyProtection="1">
      <alignment horizontal="center"/>
    </xf>
    <xf numFmtId="11" fontId="14" fillId="0" borderId="34" xfId="0" applyNumberFormat="1" applyFont="1" applyBorder="1" applyAlignment="1" applyProtection="1">
      <alignment horizontal="left" vertical="center"/>
    </xf>
    <xf numFmtId="11" fontId="14" fillId="0" borderId="32" xfId="0" applyNumberFormat="1" applyFont="1" applyBorder="1" applyAlignment="1" applyProtection="1">
      <alignment horizontal="center" vertical="center"/>
    </xf>
    <xf numFmtId="11" fontId="14" fillId="0" borderId="33" xfId="0" applyNumberFormat="1" applyFont="1" applyBorder="1" applyAlignment="1" applyProtection="1">
      <alignment horizontal="center" vertical="center"/>
    </xf>
    <xf numFmtId="11" fontId="14" fillId="0" borderId="34" xfId="0" applyNumberFormat="1" applyFont="1" applyBorder="1" applyAlignment="1" applyProtection="1">
      <alignment horizontal="center" vertical="center"/>
    </xf>
    <xf numFmtId="3" fontId="14" fillId="0" borderId="32" xfId="0" applyNumberFormat="1" applyFont="1" applyBorder="1" applyProtection="1"/>
    <xf numFmtId="3" fontId="14" fillId="0" borderId="33" xfId="0" applyNumberFormat="1" applyFont="1" applyBorder="1" applyProtection="1"/>
    <xf numFmtId="3" fontId="14" fillId="0" borderId="34" xfId="0" applyNumberFormat="1" applyFont="1" applyBorder="1" applyProtection="1"/>
    <xf numFmtId="11" fontId="14" fillId="0" borderId="32" xfId="0" applyNumberFormat="1" applyFont="1" applyBorder="1" applyProtection="1"/>
    <xf numFmtId="11" fontId="14" fillId="0" borderId="33" xfId="0" applyNumberFormat="1" applyFont="1" applyBorder="1" applyProtection="1"/>
    <xf numFmtId="11" fontId="14" fillId="0" borderId="34" xfId="0" applyNumberFormat="1" applyFont="1" applyBorder="1" applyProtection="1"/>
    <xf numFmtId="11" fontId="14" fillId="0" borderId="50" xfId="0" applyNumberFormat="1" applyFont="1" applyBorder="1" applyProtection="1"/>
    <xf numFmtId="0" fontId="14" fillId="0" borderId="0" xfId="0" applyFont="1" applyProtection="1"/>
    <xf numFmtId="0" fontId="14" fillId="8" borderId="10" xfId="0" applyFont="1" applyFill="1" applyBorder="1" applyAlignment="1" applyProtection="1">
      <alignment horizontal="center"/>
    </xf>
    <xf numFmtId="0" fontId="14" fillId="8" borderId="59" xfId="0" applyFont="1" applyFill="1" applyBorder="1" applyAlignment="1" applyProtection="1">
      <alignment horizontal="center"/>
    </xf>
    <xf numFmtId="0" fontId="14" fillId="8" borderId="8" xfId="0" applyFont="1" applyFill="1" applyBorder="1" applyAlignment="1" applyProtection="1">
      <alignment horizontal="center"/>
    </xf>
    <xf numFmtId="16" fontId="14" fillId="0" borderId="0" xfId="0" applyNumberFormat="1" applyFont="1" applyProtection="1"/>
    <xf numFmtId="0" fontId="0" fillId="0" borderId="15" xfId="0" applyBorder="1" applyAlignment="1" applyProtection="1">
      <alignment horizontal="left" vertical="center" wrapText="1"/>
    </xf>
    <xf numFmtId="0" fontId="47" fillId="11" borderId="52" xfId="0" applyFont="1" applyFill="1" applyBorder="1" applyAlignment="1" applyProtection="1">
      <alignment horizontal="left" vertical="center" wrapText="1"/>
    </xf>
    <xf numFmtId="0" fontId="48" fillId="0" borderId="55" xfId="0" applyFont="1" applyBorder="1" applyAlignment="1" applyProtection="1">
      <alignment horizontal="center" vertical="center"/>
    </xf>
    <xf numFmtId="0" fontId="44" fillId="0" borderId="7" xfId="0" applyFont="1" applyBorder="1" applyAlignment="1" applyProtection="1">
      <alignment horizontal="center" vertical="center" wrapText="1"/>
    </xf>
    <xf numFmtId="0" fontId="44" fillId="0" borderId="1" xfId="0" applyFont="1" applyBorder="1" applyAlignment="1" applyProtection="1">
      <alignment horizontal="center" vertical="center" wrapText="1"/>
    </xf>
    <xf numFmtId="0" fontId="14" fillId="0" borderId="1" xfId="0" applyFont="1" applyBorder="1" applyAlignment="1" applyProtection="1">
      <alignment horizontal="right"/>
    </xf>
    <xf numFmtId="0" fontId="14" fillId="0" borderId="1" xfId="0" applyFont="1" applyBorder="1" applyAlignment="1" applyProtection="1">
      <alignment horizontal="center"/>
    </xf>
    <xf numFmtId="11" fontId="14" fillId="0" borderId="1" xfId="0" applyNumberFormat="1" applyFont="1" applyBorder="1" applyAlignment="1" applyProtection="1">
      <alignment horizontal="center"/>
    </xf>
    <xf numFmtId="11" fontId="14" fillId="5" borderId="26" xfId="0" applyNumberFormat="1" applyFont="1" applyFill="1" applyBorder="1" applyAlignment="1" applyProtection="1">
      <alignment horizontal="left" vertical="center"/>
    </xf>
    <xf numFmtId="11" fontId="14" fillId="0" borderId="25" xfId="0" applyNumberFormat="1" applyFont="1" applyBorder="1" applyAlignment="1" applyProtection="1">
      <alignment horizontal="center" vertical="center"/>
    </xf>
    <xf numFmtId="11" fontId="14" fillId="0" borderId="1" xfId="0" applyNumberFormat="1" applyFont="1" applyBorder="1" applyAlignment="1" applyProtection="1">
      <alignment horizontal="center" vertical="center"/>
    </xf>
    <xf numFmtId="11" fontId="14" fillId="0" borderId="26" xfId="0" applyNumberFormat="1" applyFont="1" applyBorder="1" applyAlignment="1" applyProtection="1">
      <alignment horizontal="center" vertical="center"/>
    </xf>
    <xf numFmtId="3" fontId="14" fillId="0" borderId="25" xfId="0" applyNumberFormat="1" applyFont="1" applyBorder="1" applyProtection="1"/>
    <xf numFmtId="3" fontId="14" fillId="0" borderId="1" xfId="0" applyNumberFormat="1" applyFont="1" applyBorder="1" applyProtection="1"/>
    <xf numFmtId="3" fontId="14" fillId="0" borderId="26" xfId="0" applyNumberFormat="1" applyFont="1" applyBorder="1" applyProtection="1"/>
    <xf numFmtId="11" fontId="14" fillId="0" borderId="25" xfId="0" applyNumberFormat="1" applyFont="1" applyBorder="1" applyProtection="1"/>
    <xf numFmtId="11" fontId="14" fillId="0" borderId="1" xfId="0" applyNumberFormat="1" applyFont="1" applyBorder="1" applyProtection="1"/>
    <xf numFmtId="11" fontId="14" fillId="0" borderId="26" xfId="0" applyNumberFormat="1" applyFont="1" applyBorder="1" applyProtection="1"/>
    <xf numFmtId="11" fontId="14" fillId="0" borderId="7" xfId="0" applyNumberFormat="1" applyFont="1" applyBorder="1" applyProtection="1"/>
    <xf numFmtId="0" fontId="14" fillId="31" borderId="13" xfId="0" applyFont="1" applyFill="1" applyBorder="1" applyAlignment="1" applyProtection="1">
      <alignment horizontal="left" vertical="center"/>
    </xf>
    <xf numFmtId="0" fontId="14" fillId="31" borderId="0" xfId="0" applyFont="1" applyFill="1" applyAlignment="1" applyProtection="1">
      <alignment horizontal="left" vertical="center"/>
    </xf>
    <xf numFmtId="0" fontId="14" fillId="31" borderId="9" xfId="0" applyFont="1" applyFill="1" applyBorder="1" applyAlignment="1" applyProtection="1">
      <alignment horizontal="left" vertical="center"/>
    </xf>
    <xf numFmtId="0" fontId="40" fillId="8" borderId="10" xfId="0" applyFont="1" applyFill="1" applyBorder="1" applyAlignment="1" applyProtection="1">
      <alignment horizontal="center"/>
    </xf>
    <xf numFmtId="0" fontId="40" fillId="8" borderId="59" xfId="0" applyFont="1" applyFill="1" applyBorder="1" applyAlignment="1" applyProtection="1">
      <alignment horizontal="center"/>
    </xf>
    <xf numFmtId="0" fontId="40" fillId="8" borderId="8" xfId="0" applyFont="1" applyFill="1" applyBorder="1" applyAlignment="1" applyProtection="1">
      <alignment horizontal="center"/>
    </xf>
    <xf numFmtId="0" fontId="14" fillId="5" borderId="1" xfId="0" applyFont="1" applyFill="1" applyBorder="1" applyAlignment="1" applyProtection="1">
      <alignment horizontal="center"/>
    </xf>
    <xf numFmtId="0" fontId="14" fillId="5" borderId="13" xfId="0" applyFont="1" applyFill="1" applyBorder="1" applyAlignment="1" applyProtection="1">
      <alignment horizontal="left" vertical="center"/>
    </xf>
    <xf numFmtId="0" fontId="14" fillId="5" borderId="0" xfId="0" applyFont="1" applyFill="1" applyAlignment="1" applyProtection="1">
      <alignment horizontal="left" vertical="center"/>
    </xf>
    <xf numFmtId="0" fontId="14" fillId="5" borderId="9" xfId="0" applyFont="1" applyFill="1" applyBorder="1" applyAlignment="1" applyProtection="1">
      <alignment horizontal="left" vertical="center"/>
    </xf>
    <xf numFmtId="0" fontId="40" fillId="27" borderId="13" xfId="0" applyFont="1" applyFill="1" applyBorder="1" applyAlignment="1" applyProtection="1">
      <alignment horizontal="left" vertical="center"/>
    </xf>
    <xf numFmtId="0" fontId="40" fillId="27" borderId="0" xfId="0" applyFont="1" applyFill="1" applyAlignment="1" applyProtection="1">
      <alignment horizontal="left" vertical="center"/>
    </xf>
    <xf numFmtId="0" fontId="40" fillId="27" borderId="9" xfId="0" applyFont="1" applyFill="1" applyBorder="1" applyAlignment="1" applyProtection="1">
      <alignment horizontal="left" vertical="center"/>
    </xf>
    <xf numFmtId="11" fontId="14" fillId="0" borderId="26" xfId="0" applyNumberFormat="1" applyFont="1" applyBorder="1" applyAlignment="1" applyProtection="1">
      <alignment horizontal="left" vertical="center"/>
    </xf>
    <xf numFmtId="0" fontId="14" fillId="27" borderId="13" xfId="0" applyFont="1" applyFill="1" applyBorder="1" applyAlignment="1" applyProtection="1">
      <alignment horizontal="left" vertical="center"/>
    </xf>
    <xf numFmtId="0" fontId="14" fillId="27" borderId="0" xfId="0" applyFont="1" applyFill="1" applyAlignment="1" applyProtection="1">
      <alignment horizontal="left" vertical="center"/>
    </xf>
    <xf numFmtId="0" fontId="14" fillId="27" borderId="9" xfId="0" applyFont="1" applyFill="1" applyBorder="1" applyAlignment="1" applyProtection="1">
      <alignment horizontal="left" vertical="center"/>
    </xf>
    <xf numFmtId="0" fontId="40" fillId="30" borderId="13" xfId="0" applyFont="1" applyFill="1" applyBorder="1" applyAlignment="1" applyProtection="1">
      <alignment horizontal="left" vertical="center"/>
    </xf>
    <xf numFmtId="0" fontId="40" fillId="30" borderId="0" xfId="0" applyFont="1" applyFill="1" applyAlignment="1" applyProtection="1">
      <alignment horizontal="left" vertical="center"/>
    </xf>
    <xf numFmtId="0" fontId="40" fillId="30" borderId="9" xfId="0" applyFont="1" applyFill="1" applyBorder="1" applyAlignment="1" applyProtection="1">
      <alignment horizontal="left" vertical="center"/>
    </xf>
    <xf numFmtId="167" fontId="14" fillId="0" borderId="25" xfId="0" applyNumberFormat="1" applyFont="1" applyBorder="1" applyProtection="1"/>
    <xf numFmtId="167" fontId="14" fillId="0" borderId="26" xfId="0" applyNumberFormat="1" applyFont="1" applyBorder="1" applyProtection="1"/>
    <xf numFmtId="0" fontId="14" fillId="30" borderId="13" xfId="0" applyFont="1" applyFill="1" applyBorder="1" applyAlignment="1" applyProtection="1">
      <alignment horizontal="left" vertical="center"/>
    </xf>
    <xf numFmtId="0" fontId="14" fillId="30" borderId="0" xfId="0" applyFont="1" applyFill="1" applyAlignment="1" applyProtection="1">
      <alignment horizontal="left" vertical="center"/>
    </xf>
    <xf numFmtId="0" fontId="14" fillId="30" borderId="9" xfId="0" applyFont="1" applyFill="1" applyBorder="1" applyAlignment="1" applyProtection="1">
      <alignment horizontal="left" vertical="center"/>
    </xf>
    <xf numFmtId="0" fontId="40" fillId="0" borderId="11" xfId="0" applyFont="1" applyBorder="1" applyAlignment="1" applyProtection="1">
      <alignment horizontal="left" vertical="center"/>
    </xf>
    <xf numFmtId="0" fontId="40" fillId="0" borderId="58" xfId="0" applyFont="1" applyBorder="1" applyAlignment="1" applyProtection="1">
      <alignment horizontal="left" vertical="center"/>
    </xf>
    <xf numFmtId="0" fontId="40" fillId="0" borderId="12" xfId="0" applyFont="1" applyBorder="1" applyAlignment="1" applyProtection="1">
      <alignment horizontal="left" vertical="center"/>
    </xf>
    <xf numFmtId="0" fontId="47" fillId="11" borderId="53" xfId="0" applyFont="1" applyFill="1" applyBorder="1" applyAlignment="1" applyProtection="1">
      <alignment horizontal="left" vertical="center" wrapText="1"/>
    </xf>
    <xf numFmtId="0" fontId="48" fillId="0" borderId="56" xfId="0" applyFont="1" applyBorder="1" applyAlignment="1" applyProtection="1">
      <alignment horizontal="center" vertical="center"/>
    </xf>
    <xf numFmtId="0" fontId="48" fillId="0" borderId="1" xfId="0" applyFont="1" applyBorder="1" applyAlignment="1" applyProtection="1">
      <alignment horizontal="center" vertical="center" wrapText="1"/>
    </xf>
    <xf numFmtId="0" fontId="14" fillId="0" borderId="13" xfId="0" applyFont="1" applyBorder="1" applyAlignment="1" applyProtection="1">
      <alignment horizontal="left" vertical="center"/>
    </xf>
    <xf numFmtId="0" fontId="14" fillId="0" borderId="0" xfId="0" applyFont="1" applyAlignment="1" applyProtection="1">
      <alignment horizontal="left" vertical="center"/>
    </xf>
    <xf numFmtId="0" fontId="14" fillId="0" borderId="9" xfId="0" applyFont="1" applyBorder="1" applyAlignment="1" applyProtection="1">
      <alignment horizontal="left" vertical="center"/>
    </xf>
    <xf numFmtId="0" fontId="14" fillId="0" borderId="11" xfId="0" applyFont="1" applyBorder="1" applyAlignment="1" applyProtection="1">
      <alignment horizontal="left" vertical="center"/>
    </xf>
    <xf numFmtId="0" fontId="14" fillId="0" borderId="58" xfId="0" applyFont="1" applyBorder="1" applyAlignment="1" applyProtection="1">
      <alignment horizontal="left" vertical="center"/>
    </xf>
    <xf numFmtId="0" fontId="14" fillId="0" borderId="12" xfId="0" applyFont="1" applyBorder="1" applyAlignment="1" applyProtection="1">
      <alignment horizontal="left" vertical="center"/>
    </xf>
    <xf numFmtId="0" fontId="40" fillId="32" borderId="10" xfId="0" applyFont="1" applyFill="1" applyBorder="1" applyAlignment="1" applyProtection="1">
      <alignment horizontal="center" vertical="center" wrapText="1"/>
    </xf>
    <xf numFmtId="0" fontId="40" fillId="32" borderId="8" xfId="0" applyFont="1" applyFill="1" applyBorder="1" applyAlignment="1" applyProtection="1">
      <alignment horizontal="center" vertical="center" wrapText="1"/>
    </xf>
    <xf numFmtId="0" fontId="57" fillId="8" borderId="3" xfId="0" applyFont="1" applyFill="1" applyBorder="1" applyAlignment="1" applyProtection="1">
      <alignment horizontal="center"/>
    </xf>
    <xf numFmtId="0" fontId="47" fillId="11" borderId="54" xfId="0" applyFont="1" applyFill="1" applyBorder="1" applyAlignment="1" applyProtection="1">
      <alignment horizontal="left" vertical="center" wrapText="1"/>
    </xf>
    <xf numFmtId="0" fontId="48" fillId="0" borderId="57" xfId="0" applyFont="1" applyBorder="1" applyAlignment="1" applyProtection="1">
      <alignment horizontal="center" vertical="center"/>
    </xf>
    <xf numFmtId="0" fontId="44" fillId="0" borderId="51" xfId="0" applyFont="1" applyBorder="1" applyAlignment="1" applyProtection="1">
      <alignment horizontal="center" vertical="center" wrapText="1"/>
    </xf>
    <xf numFmtId="0" fontId="44" fillId="0" borderId="23" xfId="0" applyFont="1" applyBorder="1" applyAlignment="1" applyProtection="1">
      <alignment horizontal="center" vertical="center" wrapText="1"/>
    </xf>
    <xf numFmtId="0" fontId="14" fillId="0" borderId="23" xfId="0" applyFont="1" applyBorder="1" applyAlignment="1" applyProtection="1">
      <alignment horizontal="right"/>
    </xf>
    <xf numFmtId="0" fontId="48" fillId="0" borderId="23" xfId="0" applyFont="1" applyBorder="1" applyAlignment="1" applyProtection="1">
      <alignment horizontal="center" vertical="center" wrapText="1"/>
    </xf>
    <xf numFmtId="0" fontId="14" fillId="0" borderId="23" xfId="0" applyFont="1" applyBorder="1" applyAlignment="1" applyProtection="1">
      <alignment horizontal="center"/>
    </xf>
    <xf numFmtId="11" fontId="14" fillId="0" borderId="23" xfId="0" applyNumberFormat="1" applyFont="1" applyBorder="1" applyAlignment="1" applyProtection="1">
      <alignment horizontal="center"/>
    </xf>
    <xf numFmtId="11" fontId="14" fillId="0" borderId="28" xfId="0" applyNumberFormat="1" applyFont="1" applyBorder="1" applyAlignment="1" applyProtection="1">
      <alignment horizontal="left" vertical="center"/>
    </xf>
    <xf numFmtId="11" fontId="14" fillId="0" borderId="27" xfId="0" applyNumberFormat="1" applyFont="1" applyBorder="1" applyAlignment="1" applyProtection="1">
      <alignment horizontal="center" vertical="center"/>
    </xf>
    <xf numFmtId="11" fontId="14" fillId="0" borderId="23" xfId="0" applyNumberFormat="1" applyFont="1" applyBorder="1" applyAlignment="1" applyProtection="1">
      <alignment horizontal="center" vertical="center"/>
    </xf>
    <xf numFmtId="11" fontId="14" fillId="0" borderId="28" xfId="0" applyNumberFormat="1" applyFont="1" applyBorder="1" applyAlignment="1" applyProtection="1">
      <alignment horizontal="center" vertical="center"/>
    </xf>
    <xf numFmtId="3" fontId="14" fillId="0" borderId="27" xfId="0" applyNumberFormat="1" applyFont="1" applyBorder="1" applyProtection="1"/>
    <xf numFmtId="3" fontId="14" fillId="0" borderId="23" xfId="0" applyNumberFormat="1" applyFont="1" applyBorder="1" applyProtection="1"/>
    <xf numFmtId="3" fontId="14" fillId="0" borderId="28" xfId="0" applyNumberFormat="1" applyFont="1" applyBorder="1" applyProtection="1"/>
    <xf numFmtId="11" fontId="14" fillId="0" borderId="27" xfId="0" applyNumberFormat="1" applyFont="1" applyBorder="1" applyProtection="1"/>
    <xf numFmtId="11" fontId="14" fillId="0" borderId="23" xfId="0" applyNumberFormat="1" applyFont="1" applyBorder="1" applyProtection="1"/>
    <xf numFmtId="11" fontId="14" fillId="0" borderId="28" xfId="0" applyNumberFormat="1" applyFont="1" applyBorder="1" applyProtection="1"/>
    <xf numFmtId="11" fontId="14" fillId="0" borderId="51" xfId="0" applyNumberFormat="1" applyFont="1" applyBorder="1" applyProtection="1"/>
    <xf numFmtId="0" fontId="14" fillId="32" borderId="10" xfId="0" applyFont="1" applyFill="1" applyBorder="1" applyAlignment="1" applyProtection="1">
      <alignment horizontal="center" vertical="center" wrapText="1"/>
    </xf>
    <xf numFmtId="0" fontId="14" fillId="32" borderId="8" xfId="0" applyFont="1" applyFill="1" applyBorder="1" applyAlignment="1" applyProtection="1">
      <alignment horizontal="center" vertical="center"/>
    </xf>
    <xf numFmtId="0" fontId="44" fillId="8" borderId="1" xfId="0" applyFont="1" applyFill="1" applyBorder="1" applyAlignment="1" applyProtection="1">
      <alignment horizontal="center"/>
    </xf>
    <xf numFmtId="0" fontId="14" fillId="32" borderId="3" xfId="0" applyFont="1" applyFill="1" applyBorder="1" applyAlignment="1" applyProtection="1">
      <alignment horizontal="center" vertical="center" wrapText="1"/>
    </xf>
    <xf numFmtId="0" fontId="44" fillId="8" borderId="3" xfId="0" applyFont="1" applyFill="1" applyBorder="1" applyAlignment="1" applyProtection="1">
      <alignment horizontal="center"/>
    </xf>
    <xf numFmtId="0" fontId="40" fillId="32" borderId="13" xfId="0" applyFont="1" applyFill="1" applyBorder="1" applyAlignment="1" applyProtection="1">
      <alignment horizontal="center" vertical="center" wrapText="1"/>
    </xf>
    <xf numFmtId="0" fontId="40" fillId="32" borderId="9" xfId="0" applyFont="1" applyFill="1" applyBorder="1" applyAlignment="1" applyProtection="1">
      <alignment horizontal="center" vertical="center" wrapText="1"/>
    </xf>
    <xf numFmtId="0" fontId="40" fillId="8" borderId="1" xfId="0" applyFont="1" applyFill="1" applyBorder="1" applyAlignment="1" applyProtection="1">
      <alignment horizontal="center"/>
    </xf>
    <xf numFmtId="0" fontId="81" fillId="8" borderId="1" xfId="0" applyFont="1" applyFill="1" applyBorder="1" applyProtection="1"/>
    <xf numFmtId="0" fontId="48" fillId="11" borderId="39" xfId="0" applyFont="1" applyFill="1" applyBorder="1" applyAlignment="1" applyProtection="1">
      <alignment horizontal="left" vertical="center" wrapText="1"/>
    </xf>
    <xf numFmtId="0" fontId="48" fillId="0" borderId="11" xfId="0" applyFont="1" applyBorder="1" applyAlignment="1" applyProtection="1">
      <alignment horizontal="center" vertical="center"/>
    </xf>
    <xf numFmtId="0" fontId="43" fillId="0" borderId="30" xfId="0" applyFont="1" applyBorder="1" applyAlignment="1" applyProtection="1">
      <alignment horizontal="center" vertical="center" wrapText="1"/>
    </xf>
    <xf numFmtId="0" fontId="43" fillId="0" borderId="11" xfId="0" applyFont="1" applyBorder="1" applyAlignment="1" applyProtection="1">
      <alignment horizontal="center" vertical="center" wrapText="1"/>
    </xf>
    <xf numFmtId="0" fontId="14" fillId="0" borderId="3" xfId="0" applyFont="1" applyBorder="1" applyAlignment="1" applyProtection="1">
      <alignment horizontal="right"/>
    </xf>
    <xf numFmtId="0" fontId="48" fillId="0" borderId="3" xfId="0" applyFont="1" applyBorder="1" applyAlignment="1" applyProtection="1">
      <alignment horizontal="center" vertical="center" wrapText="1"/>
    </xf>
    <xf numFmtId="0" fontId="14" fillId="0" borderId="3" xfId="0" applyFont="1" applyBorder="1" applyAlignment="1" applyProtection="1">
      <alignment horizontal="center"/>
    </xf>
    <xf numFmtId="11" fontId="14" fillId="0" borderId="3" xfId="0" applyNumberFormat="1" applyFont="1" applyBorder="1" applyAlignment="1" applyProtection="1">
      <alignment horizontal="center"/>
    </xf>
    <xf numFmtId="11" fontId="14" fillId="0" borderId="31" xfId="0" applyNumberFormat="1" applyFont="1" applyBorder="1" applyAlignment="1" applyProtection="1">
      <alignment horizontal="left" vertical="center"/>
    </xf>
    <xf numFmtId="11" fontId="14" fillId="0" borderId="30" xfId="0" applyNumberFormat="1" applyFont="1" applyBorder="1" applyAlignment="1" applyProtection="1">
      <alignment horizontal="center" vertical="center"/>
    </xf>
    <xf numFmtId="11" fontId="14" fillId="0" borderId="3" xfId="0" applyNumberFormat="1" applyFont="1" applyBorder="1" applyAlignment="1" applyProtection="1">
      <alignment horizontal="center" vertical="center"/>
    </xf>
    <xf numFmtId="11" fontId="14" fillId="0" borderId="11" xfId="0" applyNumberFormat="1" applyFont="1" applyBorder="1" applyAlignment="1" applyProtection="1">
      <alignment horizontal="center" vertical="center"/>
    </xf>
    <xf numFmtId="11" fontId="14" fillId="0" borderId="31" xfId="0" applyNumberFormat="1" applyFont="1" applyBorder="1" applyAlignment="1" applyProtection="1">
      <alignment horizontal="center" vertical="center"/>
    </xf>
    <xf numFmtId="3" fontId="14" fillId="0" borderId="30" xfId="0" applyNumberFormat="1" applyFont="1" applyBorder="1" applyProtection="1"/>
    <xf numFmtId="3" fontId="14" fillId="0" borderId="3" xfId="0" applyNumberFormat="1" applyFont="1" applyBorder="1" applyProtection="1"/>
    <xf numFmtId="3" fontId="14" fillId="0" borderId="31" xfId="0" applyNumberFormat="1" applyFont="1" applyBorder="1" applyProtection="1"/>
    <xf numFmtId="11" fontId="14" fillId="0" borderId="30" xfId="0" applyNumberFormat="1" applyFont="1" applyBorder="1" applyProtection="1"/>
    <xf numFmtId="11" fontId="14" fillId="0" borderId="3" xfId="0" applyNumberFormat="1" applyFont="1" applyBorder="1" applyProtection="1"/>
    <xf numFmtId="11" fontId="14" fillId="0" borderId="31" xfId="0" applyNumberFormat="1" applyFont="1" applyBorder="1" applyProtection="1"/>
    <xf numFmtId="0" fontId="14" fillId="32" borderId="11" xfId="0" applyFont="1" applyFill="1" applyBorder="1" applyAlignment="1" applyProtection="1">
      <alignment horizontal="center" vertical="center"/>
    </xf>
    <xf numFmtId="0" fontId="14" fillId="32" borderId="12" xfId="0" applyFont="1" applyFill="1" applyBorder="1" applyAlignment="1" applyProtection="1">
      <alignment horizontal="center" vertical="center"/>
    </xf>
    <xf numFmtId="0" fontId="44" fillId="31" borderId="1" xfId="0" applyFont="1" applyFill="1" applyBorder="1" applyAlignment="1" applyProtection="1">
      <alignment horizontal="center" vertical="center"/>
    </xf>
    <xf numFmtId="0" fontId="44" fillId="5" borderId="1" xfId="0" applyFont="1" applyFill="1" applyBorder="1" applyAlignment="1" applyProtection="1">
      <alignment horizontal="center" vertical="center"/>
    </xf>
    <xf numFmtId="0" fontId="44" fillId="27" borderId="1" xfId="0" applyFont="1" applyFill="1" applyBorder="1" applyAlignment="1" applyProtection="1">
      <alignment horizontal="center" vertical="center"/>
    </xf>
    <xf numFmtId="0" fontId="44" fillId="30" borderId="1" xfId="0" applyFont="1" applyFill="1" applyBorder="1" applyAlignment="1" applyProtection="1">
      <alignment horizontal="center" vertical="center"/>
    </xf>
    <xf numFmtId="0" fontId="14" fillId="32" borderId="1" xfId="0" applyFont="1" applyFill="1" applyBorder="1" applyAlignment="1" applyProtection="1">
      <alignment horizontal="center" vertical="center" wrapText="1"/>
    </xf>
    <xf numFmtId="0" fontId="14" fillId="8" borderId="1" xfId="0" applyFont="1" applyFill="1" applyBorder="1" applyAlignment="1" applyProtection="1">
      <alignment horizontal="center" vertical="center"/>
    </xf>
    <xf numFmtId="0" fontId="40" fillId="32" borderId="11" xfId="0" applyFont="1" applyFill="1" applyBorder="1" applyAlignment="1" applyProtection="1">
      <alignment horizontal="center" vertical="center" wrapText="1"/>
    </xf>
    <xf numFmtId="0" fontId="40" fillId="32" borderId="12" xfId="0" applyFont="1" applyFill="1" applyBorder="1" applyAlignment="1" applyProtection="1">
      <alignment horizontal="center" vertical="center" wrapText="1"/>
    </xf>
    <xf numFmtId="0" fontId="57" fillId="27" borderId="1" xfId="0" applyFont="1" applyFill="1" applyBorder="1" applyAlignment="1" applyProtection="1">
      <alignment horizontal="center" vertical="center"/>
    </xf>
    <xf numFmtId="0" fontId="57" fillId="30" borderId="1" xfId="0" applyFont="1" applyFill="1" applyBorder="1" applyAlignment="1" applyProtection="1">
      <alignment horizontal="center" vertical="center"/>
    </xf>
    <xf numFmtId="0" fontId="48" fillId="11" borderId="37" xfId="0" applyFont="1" applyFill="1" applyBorder="1" applyAlignment="1" applyProtection="1">
      <alignment horizontal="left" vertical="center" wrapText="1"/>
    </xf>
    <xf numFmtId="0" fontId="48" fillId="0" borderId="4" xfId="0" applyFont="1" applyBorder="1" applyAlignment="1" applyProtection="1">
      <alignment horizontal="center" vertical="center"/>
    </xf>
    <xf numFmtId="0" fontId="43" fillId="0" borderId="25" xfId="0" applyFont="1" applyBorder="1" applyAlignment="1" applyProtection="1">
      <alignment horizontal="center" vertical="center" wrapText="1"/>
    </xf>
    <xf numFmtId="0" fontId="43" fillId="0" borderId="4" xfId="0" applyFont="1" applyBorder="1" applyAlignment="1" applyProtection="1">
      <alignment horizontal="center" vertical="center" wrapText="1"/>
    </xf>
    <xf numFmtId="0" fontId="44" fillId="8" borderId="2" xfId="0" applyFont="1" applyFill="1" applyBorder="1" applyAlignment="1" applyProtection="1">
      <alignment horizontal="center" vertical="center" wrapText="1"/>
    </xf>
    <xf numFmtId="0" fontId="43" fillId="28" borderId="1" xfId="2" applyFont="1" applyFill="1" applyBorder="1" applyAlignment="1" applyProtection="1">
      <alignment horizontal="center"/>
    </xf>
    <xf numFmtId="3" fontId="14" fillId="0" borderId="1" xfId="0" applyNumberFormat="1" applyFont="1" applyBorder="1" applyAlignment="1" applyProtection="1">
      <alignment horizontal="center" vertical="center"/>
    </xf>
    <xf numFmtId="0" fontId="57" fillId="8" borderId="2" xfId="0" applyFont="1" applyFill="1" applyBorder="1" applyAlignment="1" applyProtection="1">
      <alignment horizontal="center" vertical="center" wrapText="1"/>
    </xf>
    <xf numFmtId="0" fontId="60" fillId="28" borderId="1" xfId="2" applyFont="1" applyFill="1" applyBorder="1" applyAlignment="1" applyProtection="1">
      <alignment horizontal="center"/>
    </xf>
    <xf numFmtId="3" fontId="40" fillId="0" borderId="1" xfId="0" applyNumberFormat="1" applyFont="1" applyBorder="1" applyAlignment="1" applyProtection="1">
      <alignment horizontal="center" vertical="center"/>
    </xf>
    <xf numFmtId="0" fontId="0" fillId="0" borderId="49" xfId="0" applyBorder="1" applyAlignment="1" applyProtection="1">
      <alignment horizontal="left" vertical="center" wrapText="1"/>
    </xf>
    <xf numFmtId="0" fontId="48" fillId="11" borderId="40" xfId="0" applyFont="1" applyFill="1" applyBorder="1" applyAlignment="1" applyProtection="1">
      <alignment horizontal="left" vertical="center" wrapText="1"/>
    </xf>
    <xf numFmtId="0" fontId="48" fillId="0" borderId="29" xfId="0" applyFont="1" applyBorder="1" applyAlignment="1" applyProtection="1">
      <alignment horizontal="center" vertical="center"/>
    </xf>
    <xf numFmtId="0" fontId="43" fillId="0" borderId="27" xfId="0" applyFont="1" applyBorder="1" applyAlignment="1" applyProtection="1">
      <alignment horizontal="center" vertical="center" wrapText="1"/>
    </xf>
    <xf numFmtId="0" fontId="43" fillId="0" borderId="29" xfId="0" applyFont="1" applyBorder="1" applyAlignment="1" applyProtection="1">
      <alignment horizontal="center" vertical="center" wrapText="1"/>
    </xf>
    <xf numFmtId="11" fontId="14" fillId="0" borderId="40" xfId="0" applyNumberFormat="1" applyFont="1" applyBorder="1" applyAlignment="1" applyProtection="1">
      <alignment horizontal="center" vertical="center"/>
    </xf>
    <xf numFmtId="11" fontId="14" fillId="0" borderId="41" xfId="0" applyNumberFormat="1" applyFont="1" applyBorder="1" applyAlignment="1" applyProtection="1">
      <alignment horizontal="center" vertical="center"/>
    </xf>
    <xf numFmtId="11" fontId="14" fillId="0" borderId="42" xfId="0" applyNumberFormat="1" applyFont="1" applyBorder="1" applyAlignment="1" applyProtection="1">
      <alignment horizontal="center" vertical="center"/>
    </xf>
    <xf numFmtId="0" fontId="44" fillId="8" borderId="5" xfId="0" applyFont="1" applyFill="1" applyBorder="1" applyAlignment="1" applyProtection="1">
      <alignment horizontal="center" vertical="center" wrapText="1"/>
    </xf>
    <xf numFmtId="0" fontId="44" fillId="8" borderId="1" xfId="0" applyFont="1" applyFill="1" applyBorder="1" applyAlignment="1" applyProtection="1">
      <alignment horizontal="center" vertical="center" wrapText="1"/>
    </xf>
    <xf numFmtId="0" fontId="57" fillId="8" borderId="5" xfId="0" applyFont="1" applyFill="1" applyBorder="1" applyAlignment="1" applyProtection="1">
      <alignment horizontal="center" vertical="center" wrapText="1"/>
    </xf>
    <xf numFmtId="0" fontId="0" fillId="0" borderId="7" xfId="0" applyBorder="1" applyAlignment="1" applyProtection="1">
      <alignment horizontal="left" vertical="center" wrapText="1"/>
    </xf>
    <xf numFmtId="0" fontId="48" fillId="0" borderId="22" xfId="0" applyFont="1" applyBorder="1" applyAlignment="1" applyProtection="1">
      <alignment horizontal="center" vertical="center"/>
    </xf>
    <xf numFmtId="0" fontId="43" fillId="0" borderId="32" xfId="0" applyFont="1" applyBorder="1" applyAlignment="1" applyProtection="1">
      <alignment horizontal="center" vertical="center" wrapText="1"/>
    </xf>
    <xf numFmtId="0" fontId="43" fillId="0" borderId="22" xfId="0" applyFont="1" applyBorder="1" applyAlignment="1" applyProtection="1">
      <alignment horizontal="center" vertical="center" wrapText="1"/>
    </xf>
    <xf numFmtId="0" fontId="48" fillId="0" borderId="33" xfId="0" applyFont="1" applyBorder="1" applyAlignment="1" applyProtection="1">
      <alignment horizontal="center" vertical="center" wrapText="1"/>
    </xf>
    <xf numFmtId="11" fontId="14" fillId="0" borderId="22" xfId="0" applyNumberFormat="1" applyFont="1" applyBorder="1" applyAlignment="1" applyProtection="1">
      <alignment horizontal="center" vertical="center"/>
    </xf>
    <xf numFmtId="0" fontId="44" fillId="8" borderId="3" xfId="0" applyFont="1" applyFill="1" applyBorder="1" applyAlignment="1" applyProtection="1">
      <alignment horizontal="center" vertical="center" wrapText="1"/>
    </xf>
    <xf numFmtId="0" fontId="43" fillId="29" borderId="1" xfId="2" applyFont="1" applyFill="1" applyBorder="1" applyAlignment="1" applyProtection="1">
      <alignment horizontal="center"/>
    </xf>
    <xf numFmtId="0" fontId="57" fillId="8" borderId="3" xfId="0" applyFont="1" applyFill="1" applyBorder="1" applyAlignment="1" applyProtection="1">
      <alignment horizontal="center" vertical="center" wrapText="1"/>
    </xf>
    <xf numFmtId="0" fontId="60" fillId="29" borderId="1" xfId="2" applyFont="1" applyFill="1" applyBorder="1" applyAlignment="1" applyProtection="1">
      <alignment horizontal="center"/>
    </xf>
    <xf numFmtId="0" fontId="48" fillId="28" borderId="10" xfId="2" applyFont="1" applyFill="1" applyBorder="1" applyAlignment="1" applyProtection="1">
      <alignment horizontal="left" vertical="center"/>
    </xf>
    <xf numFmtId="0" fontId="48" fillId="28" borderId="59" xfId="2" applyFont="1" applyFill="1" applyBorder="1" applyAlignment="1" applyProtection="1">
      <alignment horizontal="left" vertical="center"/>
    </xf>
    <xf numFmtId="0" fontId="48" fillId="28" borderId="8" xfId="2" applyFont="1" applyFill="1" applyBorder="1" applyAlignment="1" applyProtection="1">
      <alignment horizontal="left" vertical="center"/>
    </xf>
    <xf numFmtId="0" fontId="65" fillId="28" borderId="4" xfId="2" applyFont="1" applyFill="1" applyBorder="1" applyAlignment="1" applyProtection="1">
      <alignment horizontal="left" vertical="center"/>
    </xf>
    <xf numFmtId="0" fontId="65" fillId="28" borderId="6" xfId="2" applyFont="1" applyFill="1" applyBorder="1" applyAlignment="1" applyProtection="1">
      <alignment horizontal="left" vertical="center"/>
    </xf>
    <xf numFmtId="0" fontId="65" fillId="28" borderId="7" xfId="2" applyFont="1" applyFill="1" applyBorder="1" applyAlignment="1" applyProtection="1">
      <alignment horizontal="left" vertical="center"/>
    </xf>
    <xf numFmtId="0" fontId="48" fillId="11" borderId="37" xfId="0" applyFont="1" applyFill="1" applyBorder="1" applyAlignment="1" applyProtection="1">
      <alignment horizontal="left" vertical="center" wrapText="1"/>
    </xf>
    <xf numFmtId="0" fontId="48" fillId="0" borderId="13" xfId="0" applyFont="1" applyBorder="1" applyAlignment="1" applyProtection="1">
      <alignment horizontal="center" vertical="center"/>
    </xf>
    <xf numFmtId="0" fontId="14" fillId="5" borderId="33" xfId="0" applyFont="1" applyFill="1" applyBorder="1" applyAlignment="1" applyProtection="1">
      <alignment horizontal="right"/>
    </xf>
    <xf numFmtId="0" fontId="14" fillId="5" borderId="33" xfId="0" applyFont="1" applyFill="1" applyBorder="1" applyAlignment="1" applyProtection="1">
      <alignment horizontal="center"/>
    </xf>
    <xf numFmtId="11" fontId="14" fillId="5" borderId="33" xfId="0" applyNumberFormat="1" applyFont="1" applyFill="1" applyBorder="1" applyAlignment="1" applyProtection="1">
      <alignment horizontal="center"/>
    </xf>
    <xf numFmtId="11" fontId="14" fillId="5" borderId="34" xfId="0" applyNumberFormat="1" applyFont="1" applyFill="1" applyBorder="1" applyAlignment="1" applyProtection="1">
      <alignment horizontal="left" vertical="center"/>
    </xf>
    <xf numFmtId="0" fontId="48" fillId="29" borderId="13" xfId="2" applyFont="1" applyFill="1" applyBorder="1" applyAlignment="1" applyProtection="1">
      <alignment horizontal="left" vertical="center"/>
    </xf>
    <xf numFmtId="0" fontId="48" fillId="29" borderId="0" xfId="2" applyFont="1" applyFill="1" applyBorder="1" applyAlignment="1" applyProtection="1">
      <alignment horizontal="left" vertical="center"/>
    </xf>
    <xf numFmtId="0" fontId="48" fillId="29" borderId="9" xfId="2" applyFont="1" applyFill="1" applyBorder="1" applyAlignment="1" applyProtection="1">
      <alignment horizontal="left" vertical="center"/>
    </xf>
    <xf numFmtId="0" fontId="48" fillId="28" borderId="4" xfId="2" applyFont="1" applyFill="1" applyBorder="1" applyAlignment="1" applyProtection="1">
      <alignment horizontal="left" vertical="center"/>
    </xf>
    <xf numFmtId="0" fontId="48" fillId="28" borderId="6" xfId="2" applyFont="1" applyFill="1" applyBorder="1" applyAlignment="1" applyProtection="1">
      <alignment horizontal="left" vertical="center"/>
    </xf>
    <xf numFmtId="0" fontId="48" fillId="28" borderId="7" xfId="2" applyFont="1" applyFill="1" applyBorder="1" applyAlignment="1" applyProtection="1">
      <alignment horizontal="left" vertical="center"/>
    </xf>
    <xf numFmtId="0" fontId="65" fillId="29" borderId="10" xfId="2" applyFont="1" applyFill="1" applyBorder="1" applyAlignment="1" applyProtection="1">
      <alignment horizontal="left" vertical="center"/>
    </xf>
    <xf numFmtId="0" fontId="65" fillId="29" borderId="59" xfId="2" applyFont="1" applyFill="1" applyBorder="1" applyAlignment="1" applyProtection="1">
      <alignment horizontal="left" vertical="center"/>
    </xf>
    <xf numFmtId="0" fontId="65" fillId="29" borderId="8" xfId="2" applyFont="1" applyFill="1" applyBorder="1" applyAlignment="1" applyProtection="1">
      <alignment horizontal="left" vertical="center"/>
    </xf>
    <xf numFmtId="0" fontId="48" fillId="29" borderId="11" xfId="2" applyFont="1" applyFill="1" applyBorder="1" applyAlignment="1" applyProtection="1">
      <alignment horizontal="left"/>
    </xf>
    <xf numFmtId="0" fontId="48" fillId="29" borderId="58" xfId="2" applyFont="1" applyFill="1" applyBorder="1" applyAlignment="1" applyProtection="1">
      <alignment horizontal="left"/>
    </xf>
    <xf numFmtId="0" fontId="48" fillId="29" borderId="12" xfId="2" applyFont="1" applyFill="1" applyBorder="1" applyAlignment="1" applyProtection="1">
      <alignment horizontal="left"/>
    </xf>
    <xf numFmtId="0" fontId="48" fillId="29" borderId="10" xfId="2" applyFont="1" applyFill="1" applyBorder="1" applyAlignment="1" applyProtection="1">
      <alignment horizontal="left" vertical="center"/>
    </xf>
    <xf numFmtId="0" fontId="48" fillId="29" borderId="59" xfId="2" applyFont="1" applyFill="1" applyBorder="1" applyAlignment="1" applyProtection="1">
      <alignment horizontal="left" vertical="center"/>
    </xf>
    <xf numFmtId="0" fontId="48" fillId="29" borderId="8" xfId="2" applyFont="1" applyFill="1" applyBorder="1" applyAlignment="1" applyProtection="1">
      <alignment horizontal="left" vertical="center"/>
    </xf>
    <xf numFmtId="0" fontId="65" fillId="29" borderId="11" xfId="2" applyFont="1" applyFill="1" applyBorder="1" applyAlignment="1" applyProtection="1">
      <alignment horizontal="left" vertical="center"/>
    </xf>
    <xf numFmtId="0" fontId="65" fillId="29" borderId="58" xfId="2" applyFont="1" applyFill="1" applyBorder="1" applyAlignment="1" applyProtection="1">
      <alignment horizontal="left" vertical="center"/>
    </xf>
    <xf numFmtId="0" fontId="65" fillId="29" borderId="12" xfId="2" applyFont="1" applyFill="1" applyBorder="1" applyAlignment="1" applyProtection="1">
      <alignment horizontal="left" vertical="center"/>
    </xf>
    <xf numFmtId="0" fontId="48" fillId="29" borderId="11" xfId="2" applyFont="1" applyFill="1" applyBorder="1" applyAlignment="1" applyProtection="1">
      <alignment horizontal="left" vertical="center"/>
    </xf>
    <xf numFmtId="0" fontId="48" fillId="29" borderId="58" xfId="2" applyFont="1" applyFill="1" applyBorder="1" applyAlignment="1" applyProtection="1">
      <alignment horizontal="left" vertical="center"/>
    </xf>
    <xf numFmtId="0" fontId="48" fillId="29" borderId="12" xfId="2" applyFont="1" applyFill="1" applyBorder="1" applyAlignment="1" applyProtection="1">
      <alignment horizontal="left" vertical="center"/>
    </xf>
    <xf numFmtId="0" fontId="48" fillId="0" borderId="0" xfId="2" applyFont="1" applyFill="1" applyBorder="1" applyAlignment="1" applyProtection="1">
      <alignment horizontal="left" vertical="center"/>
    </xf>
    <xf numFmtId="0" fontId="0" fillId="0" borderId="10" xfId="0" applyBorder="1" applyAlignment="1" applyProtection="1">
      <alignment horizontal="left" vertical="center" wrapText="1"/>
    </xf>
    <xf numFmtId="0" fontId="48" fillId="11" borderId="21" xfId="0" applyFont="1" applyFill="1" applyBorder="1" applyAlignment="1" applyProtection="1">
      <alignment horizontal="left" vertical="center" wrapText="1"/>
    </xf>
    <xf numFmtId="11" fontId="48" fillId="0" borderId="33" xfId="0" applyNumberFormat="1" applyFont="1" applyBorder="1" applyAlignment="1" applyProtection="1">
      <alignment horizontal="center" vertical="center" wrapText="1"/>
    </xf>
    <xf numFmtId="0" fontId="81" fillId="8" borderId="10" xfId="0" applyFont="1" applyFill="1" applyBorder="1" applyAlignment="1" applyProtection="1">
      <alignment horizontal="center" vertical="center"/>
    </xf>
    <xf numFmtId="0" fontId="81" fillId="8" borderId="59" xfId="0" applyFont="1" applyFill="1" applyBorder="1" applyAlignment="1" applyProtection="1">
      <alignment horizontal="center" vertical="center"/>
    </xf>
    <xf numFmtId="0" fontId="81" fillId="8" borderId="8" xfId="0" applyFont="1" applyFill="1" applyBorder="1" applyAlignment="1" applyProtection="1">
      <alignment horizontal="center" vertical="center"/>
    </xf>
    <xf numFmtId="0" fontId="14" fillId="0" borderId="0" xfId="0" applyFont="1" applyAlignment="1" applyProtection="1">
      <alignment vertical="center"/>
    </xf>
    <xf numFmtId="0" fontId="0" fillId="0" borderId="13" xfId="0" applyBorder="1" applyAlignment="1" applyProtection="1">
      <alignment horizontal="left" vertical="center" wrapText="1"/>
    </xf>
    <xf numFmtId="0" fontId="48" fillId="11" borderId="0" xfId="0" applyFont="1" applyFill="1" applyAlignment="1" applyProtection="1">
      <alignment horizontal="left" vertical="center" wrapText="1"/>
    </xf>
    <xf numFmtId="0" fontId="48" fillId="0" borderId="25" xfId="0" applyFont="1" applyBorder="1" applyAlignment="1" applyProtection="1">
      <alignment horizontal="center" vertical="center"/>
    </xf>
    <xf numFmtId="11" fontId="48" fillId="5" borderId="33" xfId="0" applyNumberFormat="1" applyFont="1" applyFill="1" applyBorder="1" applyAlignment="1" applyProtection="1">
      <alignment horizontal="center" vertical="center" wrapText="1"/>
    </xf>
    <xf numFmtId="0" fontId="81" fillId="31" borderId="13" xfId="0" applyFont="1" applyFill="1" applyBorder="1" applyAlignment="1" applyProtection="1">
      <alignment horizontal="left" vertical="center"/>
    </xf>
    <xf numFmtId="0" fontId="81" fillId="31" borderId="0" xfId="0" applyFont="1" applyFill="1" applyAlignment="1" applyProtection="1">
      <alignment horizontal="left" vertical="center"/>
    </xf>
    <xf numFmtId="0" fontId="81" fillId="31" borderId="9" xfId="0" applyFont="1" applyFill="1" applyBorder="1" applyAlignment="1" applyProtection="1">
      <alignment horizontal="left" vertical="center"/>
    </xf>
    <xf numFmtId="11" fontId="48" fillId="0" borderId="1" xfId="0" applyNumberFormat="1" applyFont="1" applyBorder="1" applyAlignment="1" applyProtection="1">
      <alignment horizontal="center" vertical="center" wrapText="1"/>
    </xf>
    <xf numFmtId="0" fontId="81" fillId="5" borderId="13" xfId="0" applyFont="1" applyFill="1" applyBorder="1" applyAlignment="1" applyProtection="1">
      <alignment horizontal="left" vertical="center"/>
    </xf>
    <xf numFmtId="0" fontId="81" fillId="5" borderId="0" xfId="0" applyFont="1" applyFill="1" applyAlignment="1" applyProtection="1">
      <alignment horizontal="left" vertical="center"/>
    </xf>
    <xf numFmtId="0" fontId="81" fillId="5" borderId="9" xfId="0" applyFont="1" applyFill="1" applyBorder="1" applyAlignment="1" applyProtection="1">
      <alignment horizontal="left" vertical="center"/>
    </xf>
    <xf numFmtId="11" fontId="48" fillId="5" borderId="1" xfId="0" applyNumberFormat="1" applyFont="1" applyFill="1" applyBorder="1" applyAlignment="1" applyProtection="1">
      <alignment horizontal="center" vertical="center" wrapText="1"/>
    </xf>
    <xf numFmtId="0" fontId="81" fillId="0" borderId="11" xfId="0" applyFont="1" applyBorder="1" applyAlignment="1" applyProtection="1">
      <alignment horizontal="left" vertical="center"/>
    </xf>
    <xf numFmtId="0" fontId="81" fillId="0" borderId="58" xfId="0" applyFont="1" applyBorder="1" applyAlignment="1" applyProtection="1">
      <alignment horizontal="left" vertical="center"/>
    </xf>
    <xf numFmtId="0" fontId="81" fillId="0" borderId="12" xfId="0" applyFont="1" applyBorder="1" applyAlignment="1" applyProtection="1">
      <alignment horizontal="left" vertical="center"/>
    </xf>
    <xf numFmtId="0" fontId="48" fillId="0" borderId="10" xfId="0" applyFont="1" applyBorder="1" applyAlignment="1" applyProtection="1">
      <alignment horizontal="center" vertical="center"/>
    </xf>
    <xf numFmtId="0" fontId="43" fillId="0" borderId="36" xfId="0" applyFont="1" applyBorder="1" applyAlignment="1" applyProtection="1">
      <alignment horizontal="center" vertical="center" wrapText="1"/>
    </xf>
    <xf numFmtId="0" fontId="43" fillId="0" borderId="10" xfId="0" applyFont="1" applyBorder="1" applyAlignment="1" applyProtection="1">
      <alignment horizontal="center" vertical="center" wrapText="1"/>
    </xf>
    <xf numFmtId="0" fontId="14" fillId="0" borderId="2" xfId="0" applyFont="1" applyBorder="1" applyAlignment="1" applyProtection="1">
      <alignment horizontal="right"/>
    </xf>
    <xf numFmtId="0" fontId="48" fillId="0" borderId="2" xfId="0" applyFont="1" applyBorder="1" applyAlignment="1" applyProtection="1">
      <alignment horizontal="center" vertical="center" wrapText="1"/>
    </xf>
    <xf numFmtId="0" fontId="14" fillId="0" borderId="2" xfId="0" applyFont="1" applyBorder="1" applyAlignment="1" applyProtection="1">
      <alignment horizontal="center"/>
    </xf>
    <xf numFmtId="11" fontId="48" fillId="0" borderId="2" xfId="0" applyNumberFormat="1" applyFont="1" applyBorder="1" applyAlignment="1" applyProtection="1">
      <alignment horizontal="center" vertical="center" wrapText="1"/>
    </xf>
    <xf numFmtId="11" fontId="14" fillId="0" borderId="2" xfId="0" applyNumberFormat="1" applyFont="1" applyBorder="1" applyAlignment="1" applyProtection="1">
      <alignment horizontal="center"/>
    </xf>
    <xf numFmtId="11" fontId="14" fillId="0" borderId="38" xfId="0" applyNumberFormat="1" applyFont="1" applyBorder="1" applyAlignment="1" applyProtection="1">
      <alignment horizontal="left" vertical="center"/>
    </xf>
    <xf numFmtId="11" fontId="14" fillId="0" borderId="37" xfId="0" applyNumberFormat="1" applyFont="1" applyBorder="1" applyAlignment="1" applyProtection="1">
      <alignment horizontal="center" vertical="center"/>
    </xf>
    <xf numFmtId="11" fontId="14" fillId="0" borderId="5" xfId="0" applyNumberFormat="1" applyFont="1" applyBorder="1" applyAlignment="1" applyProtection="1">
      <alignment horizontal="center" vertical="center"/>
    </xf>
    <xf numFmtId="11" fontId="14" fillId="0" borderId="13" xfId="0" applyNumberFormat="1" applyFont="1" applyBorder="1" applyAlignment="1" applyProtection="1">
      <alignment horizontal="center" vertical="center"/>
    </xf>
    <xf numFmtId="11" fontId="14" fillId="0" borderId="36" xfId="0" applyNumberFormat="1" applyFont="1" applyBorder="1" applyAlignment="1" applyProtection="1">
      <alignment horizontal="center" vertical="center"/>
    </xf>
    <xf numFmtId="11" fontId="14" fillId="0" borderId="2" xfId="0" applyNumberFormat="1" applyFont="1" applyBorder="1" applyAlignment="1" applyProtection="1">
      <alignment horizontal="center" vertical="center"/>
    </xf>
    <xf numFmtId="11" fontId="14" fillId="0" borderId="38" xfId="0" applyNumberFormat="1" applyFont="1" applyBorder="1" applyAlignment="1" applyProtection="1">
      <alignment horizontal="center" vertical="center"/>
    </xf>
    <xf numFmtId="3" fontId="14" fillId="0" borderId="36" xfId="0" applyNumberFormat="1" applyFont="1" applyBorder="1" applyProtection="1"/>
    <xf numFmtId="3" fontId="14" fillId="0" borderId="2" xfId="0" applyNumberFormat="1" applyFont="1" applyBorder="1" applyProtection="1"/>
    <xf numFmtId="3" fontId="14" fillId="0" borderId="38" xfId="0" applyNumberFormat="1" applyFont="1" applyBorder="1" applyProtection="1"/>
    <xf numFmtId="11" fontId="14" fillId="0" borderId="36" xfId="0" applyNumberFormat="1" applyFont="1" applyBorder="1" applyProtection="1"/>
    <xf numFmtId="11" fontId="14" fillId="0" borderId="2" xfId="0" applyNumberFormat="1" applyFont="1" applyBorder="1" applyProtection="1"/>
    <xf numFmtId="11" fontId="14" fillId="0" borderId="38" xfId="0" applyNumberFormat="1" applyFont="1" applyBorder="1" applyProtection="1"/>
    <xf numFmtId="0" fontId="81" fillId="32" borderId="10" xfId="0" applyFont="1" applyFill="1" applyBorder="1" applyAlignment="1" applyProtection="1">
      <alignment horizontal="center" vertical="center" wrapText="1"/>
    </xf>
    <xf numFmtId="0" fontId="81" fillId="32" borderId="8" xfId="0" applyFont="1" applyFill="1" applyBorder="1" applyAlignment="1" applyProtection="1">
      <alignment horizontal="center" vertical="center"/>
    </xf>
    <xf numFmtId="0" fontId="88" fillId="8" borderId="4" xfId="0" applyFont="1" applyFill="1" applyBorder="1" applyAlignment="1" applyProtection="1">
      <alignment horizontal="center" vertical="center"/>
    </xf>
    <xf numFmtId="0" fontId="88" fillId="8" borderId="6" xfId="0" applyFont="1" applyFill="1" applyBorder="1" applyAlignment="1" applyProtection="1">
      <alignment horizontal="center" vertical="center"/>
    </xf>
    <xf numFmtId="0" fontId="88" fillId="8" borderId="7" xfId="0" applyFont="1" applyFill="1" applyBorder="1" applyAlignment="1" applyProtection="1">
      <alignment horizontal="center" vertical="center"/>
    </xf>
    <xf numFmtId="0" fontId="14" fillId="0" borderId="0" xfId="0" applyFont="1" applyAlignment="1" applyProtection="1">
      <alignment horizontal="left" vertical="center"/>
    </xf>
    <xf numFmtId="0" fontId="0" fillId="0" borderId="11" xfId="0" applyBorder="1" applyAlignment="1" applyProtection="1">
      <alignment horizontal="left" vertical="center" wrapText="1"/>
    </xf>
    <xf numFmtId="0" fontId="48" fillId="11" borderId="17" xfId="0" applyFont="1" applyFill="1" applyBorder="1" applyAlignment="1" applyProtection="1">
      <alignment horizontal="left" vertical="center" wrapText="1"/>
    </xf>
    <xf numFmtId="11" fontId="48" fillId="5" borderId="2" xfId="0" applyNumberFormat="1" applyFont="1" applyFill="1" applyBorder="1" applyAlignment="1" applyProtection="1">
      <alignment horizontal="center" vertical="center" wrapText="1"/>
    </xf>
    <xf numFmtId="0" fontId="81" fillId="32" borderId="11" xfId="0" applyFont="1" applyFill="1" applyBorder="1" applyAlignment="1" applyProtection="1">
      <alignment horizontal="center" vertical="center"/>
    </xf>
    <xf numFmtId="0" fontId="81" fillId="32" borderId="12" xfId="0" applyFont="1" applyFill="1" applyBorder="1" applyAlignment="1" applyProtection="1">
      <alignment horizontal="center" vertical="center"/>
    </xf>
    <xf numFmtId="0" fontId="88" fillId="31" borderId="1" xfId="0" applyFont="1" applyFill="1" applyBorder="1" applyAlignment="1" applyProtection="1">
      <alignment horizontal="center" vertical="center"/>
    </xf>
    <xf numFmtId="0" fontId="88" fillId="5" borderId="1" xfId="0" applyFont="1" applyFill="1" applyBorder="1" applyAlignment="1" applyProtection="1">
      <alignment horizontal="center" vertical="center"/>
    </xf>
    <xf numFmtId="0" fontId="0" fillId="0" borderId="59" xfId="0" applyBorder="1" applyAlignment="1" applyProtection="1">
      <alignment horizontal="left" vertical="center" wrapText="1"/>
    </xf>
    <xf numFmtId="0" fontId="47" fillId="11" borderId="20" xfId="0" applyFont="1" applyFill="1" applyBorder="1" applyAlignment="1" applyProtection="1">
      <alignment horizontal="left" vertical="center" wrapText="1"/>
    </xf>
    <xf numFmtId="0" fontId="48" fillId="0" borderId="32" xfId="0" applyFont="1" applyBorder="1" applyAlignment="1" applyProtection="1">
      <alignment horizontal="center" vertical="center"/>
    </xf>
    <xf numFmtId="165" fontId="48" fillId="0" borderId="33" xfId="0" applyNumberFormat="1" applyFont="1" applyBorder="1" applyAlignment="1" applyProtection="1">
      <alignment horizontal="right" vertical="center"/>
    </xf>
    <xf numFmtId="11" fontId="14" fillId="0" borderId="33" xfId="0" applyNumberFormat="1" applyFont="1" applyBorder="1" applyAlignment="1" applyProtection="1">
      <alignment horizontal="left" vertical="center"/>
    </xf>
    <xf numFmtId="2" fontId="14" fillId="0" borderId="33" xfId="0" applyNumberFormat="1" applyFont="1" applyBorder="1" applyAlignment="1" applyProtection="1">
      <alignment horizontal="center" vertical="center"/>
    </xf>
    <xf numFmtId="0" fontId="88" fillId="8" borderId="2" xfId="0" applyFont="1" applyFill="1" applyBorder="1" applyAlignment="1" applyProtection="1">
      <alignment horizontal="center" vertical="center" wrapText="1"/>
    </xf>
    <xf numFmtId="0" fontId="92" fillId="28" borderId="1" xfId="2" applyFont="1" applyFill="1" applyBorder="1" applyAlignment="1" applyProtection="1">
      <alignment horizontal="center"/>
    </xf>
    <xf numFmtId="0" fontId="81" fillId="0" borderId="1" xfId="0" applyFont="1" applyBorder="1" applyAlignment="1" applyProtection="1">
      <alignment horizontal="center" vertical="center"/>
    </xf>
    <xf numFmtId="0" fontId="0" fillId="0" borderId="0" xfId="0" applyAlignment="1" applyProtection="1">
      <alignment horizontal="left" vertical="center" wrapText="1"/>
    </xf>
    <xf numFmtId="0" fontId="47" fillId="11" borderId="15" xfId="0" applyFont="1" applyFill="1" applyBorder="1" applyAlignment="1" applyProtection="1">
      <alignment horizontal="left" vertical="center" wrapText="1"/>
    </xf>
    <xf numFmtId="164" fontId="48" fillId="0" borderId="1" xfId="0" applyNumberFormat="1" applyFont="1" applyBorder="1" applyAlignment="1" applyProtection="1">
      <alignment horizontal="right" vertical="center"/>
    </xf>
    <xf numFmtId="0" fontId="48" fillId="5" borderId="1" xfId="0" applyFont="1" applyFill="1" applyBorder="1" applyAlignment="1" applyProtection="1">
      <alignment horizontal="center" vertical="center" wrapText="1"/>
    </xf>
    <xf numFmtId="11" fontId="14" fillId="0" borderId="1" xfId="0" applyNumberFormat="1" applyFont="1" applyBorder="1" applyAlignment="1" applyProtection="1">
      <alignment horizontal="left" vertical="center"/>
    </xf>
    <xf numFmtId="0" fontId="88" fillId="8" borderId="5" xfId="0" applyFont="1" applyFill="1" applyBorder="1" applyAlignment="1" applyProtection="1">
      <alignment horizontal="center" vertical="center" wrapText="1"/>
    </xf>
    <xf numFmtId="11" fontId="14" fillId="5" borderId="1" xfId="0" applyNumberFormat="1" applyFont="1" applyFill="1" applyBorder="1" applyAlignment="1" applyProtection="1">
      <alignment horizontal="left" vertical="center"/>
    </xf>
    <xf numFmtId="1" fontId="81" fillId="0" borderId="1" xfId="0" applyNumberFormat="1" applyFont="1" applyBorder="1" applyAlignment="1" applyProtection="1">
      <alignment horizontal="center" vertical="center"/>
    </xf>
    <xf numFmtId="0" fontId="48" fillId="25" borderId="25" xfId="0" applyFont="1" applyFill="1" applyBorder="1" applyAlignment="1" applyProtection="1">
      <alignment horizontal="center" vertical="center"/>
    </xf>
    <xf numFmtId="0" fontId="88" fillId="8" borderId="3" xfId="0" applyFont="1" applyFill="1" applyBorder="1" applyAlignment="1" applyProtection="1">
      <alignment horizontal="center" vertical="center" wrapText="1"/>
    </xf>
    <xf numFmtId="0" fontId="92" fillId="29" borderId="1" xfId="2" applyFont="1" applyFill="1" applyBorder="1" applyAlignment="1" applyProtection="1">
      <alignment horizontal="center"/>
    </xf>
    <xf numFmtId="0" fontId="93" fillId="28" borderId="4" xfId="2" applyFont="1" applyFill="1" applyBorder="1" applyAlignment="1" applyProtection="1">
      <alignment horizontal="left" vertical="center"/>
    </xf>
    <xf numFmtId="0" fontId="93" fillId="28" borderId="6" xfId="2" applyFont="1" applyFill="1" applyBorder="1" applyAlignment="1" applyProtection="1">
      <alignment horizontal="left" vertical="center"/>
    </xf>
    <xf numFmtId="0" fontId="93" fillId="28" borderId="7" xfId="2" applyFont="1" applyFill="1" applyBorder="1" applyAlignment="1" applyProtection="1">
      <alignment horizontal="left" vertical="center"/>
    </xf>
    <xf numFmtId="0" fontId="48" fillId="0" borderId="0" xfId="2" applyFont="1" applyFill="1" applyBorder="1" applyAlignment="1" applyProtection="1">
      <alignment horizontal="left" vertical="center"/>
    </xf>
    <xf numFmtId="0" fontId="48" fillId="0" borderId="0" xfId="2" applyFont="1" applyFill="1" applyBorder="1" applyAlignment="1" applyProtection="1">
      <alignment horizontal="left"/>
    </xf>
    <xf numFmtId="0" fontId="81" fillId="8" borderId="10" xfId="0" applyFont="1" applyFill="1" applyBorder="1" applyAlignment="1" applyProtection="1">
      <alignment horizontal="center" vertical="center" wrapText="1"/>
    </xf>
    <xf numFmtId="0" fontId="81" fillId="8" borderId="59" xfId="0" applyFont="1" applyFill="1" applyBorder="1" applyAlignment="1" applyProtection="1">
      <alignment horizontal="center" vertical="center" wrapText="1"/>
    </xf>
    <xf numFmtId="0" fontId="81" fillId="8" borderId="8" xfId="0" applyFont="1" applyFill="1" applyBorder="1" applyAlignment="1" applyProtection="1">
      <alignment horizontal="center" vertical="center" wrapText="1"/>
    </xf>
    <xf numFmtId="0" fontId="48" fillId="0" borderId="0" xfId="2" applyFont="1" applyFill="1" applyBorder="1" applyAlignment="1" applyProtection="1">
      <alignment horizontal="left"/>
    </xf>
    <xf numFmtId="165" fontId="48" fillId="0" borderId="1" xfId="0" applyNumberFormat="1" applyFont="1" applyBorder="1" applyAlignment="1" applyProtection="1">
      <alignment horizontal="right" vertical="center"/>
    </xf>
    <xf numFmtId="0" fontId="81" fillId="32" borderId="8" xfId="0" applyFont="1" applyFill="1" applyBorder="1" applyAlignment="1" applyProtection="1">
      <alignment horizontal="center" vertical="center" wrapText="1"/>
    </xf>
    <xf numFmtId="0" fontId="88" fillId="8" borderId="1" xfId="0" applyFont="1" applyFill="1" applyBorder="1" applyAlignment="1" applyProtection="1">
      <alignment horizontal="center" vertical="center"/>
    </xf>
    <xf numFmtId="0" fontId="81" fillId="32" borderId="11" xfId="0" applyFont="1" applyFill="1" applyBorder="1" applyAlignment="1" applyProtection="1">
      <alignment horizontal="center" vertical="center" wrapText="1"/>
    </xf>
    <xf numFmtId="0" fontId="81" fillId="32" borderId="12" xfId="0" applyFont="1" applyFill="1" applyBorder="1" applyAlignment="1" applyProtection="1">
      <alignment horizontal="center" vertical="center" wrapText="1"/>
    </xf>
    <xf numFmtId="3" fontId="81" fillId="0" borderId="1" xfId="0" applyNumberFormat="1" applyFont="1" applyBorder="1" applyAlignment="1" applyProtection="1">
      <alignment horizontal="center" vertical="center"/>
    </xf>
    <xf numFmtId="0" fontId="14" fillId="0" borderId="1" xfId="0" applyFont="1" applyBorder="1" applyAlignment="1" applyProtection="1">
      <alignment vertical="center"/>
    </xf>
    <xf numFmtId="0" fontId="48" fillId="0" borderId="27" xfId="0" applyFont="1" applyBorder="1" applyAlignment="1" applyProtection="1">
      <alignment horizontal="center" vertical="center"/>
    </xf>
    <xf numFmtId="165" fontId="48" fillId="0" borderId="23" xfId="0" applyNumberFormat="1" applyFont="1" applyBorder="1" applyAlignment="1" applyProtection="1">
      <alignment horizontal="right" vertical="center"/>
    </xf>
    <xf numFmtId="0" fontId="48" fillId="5" borderId="23" xfId="0" applyFont="1" applyFill="1" applyBorder="1" applyAlignment="1" applyProtection="1">
      <alignment horizontal="center" vertical="center" wrapText="1"/>
    </xf>
    <xf numFmtId="0" fontId="14" fillId="5" borderId="23" xfId="0" applyFont="1" applyFill="1" applyBorder="1" applyAlignment="1" applyProtection="1">
      <alignment horizontal="center"/>
    </xf>
    <xf numFmtId="11" fontId="48" fillId="0" borderId="23" xfId="0" applyNumberFormat="1" applyFont="1" applyBorder="1" applyAlignment="1" applyProtection="1">
      <alignment horizontal="center" vertical="center" wrapText="1"/>
    </xf>
    <xf numFmtId="11" fontId="14" fillId="0" borderId="23" xfId="0" applyNumberFormat="1" applyFont="1" applyBorder="1" applyAlignment="1" applyProtection="1">
      <alignment horizontal="left" vertical="center"/>
    </xf>
    <xf numFmtId="0" fontId="93" fillId="0" borderId="0" xfId="2" applyFont="1" applyFill="1" applyBorder="1" applyAlignment="1" applyProtection="1">
      <alignment horizontal="left" vertical="center"/>
    </xf>
    <xf numFmtId="11" fontId="14" fillId="5" borderId="23" xfId="0" applyNumberFormat="1" applyFont="1" applyFill="1" applyBorder="1" applyAlignment="1" applyProtection="1">
      <alignment horizontal="left" vertical="center"/>
    </xf>
    <xf numFmtId="167" fontId="14" fillId="0" borderId="28" xfId="0" applyNumberFormat="1" applyFont="1" applyBorder="1" applyProtection="1"/>
    <xf numFmtId="0" fontId="81" fillId="0" borderId="0" xfId="0" applyFont="1" applyAlignment="1" applyProtection="1">
      <alignment horizontal="left"/>
    </xf>
    <xf numFmtId="0" fontId="14" fillId="0" borderId="0" xfId="0" applyFont="1" applyAlignment="1" applyProtection="1">
      <alignment horizontal="center"/>
    </xf>
    <xf numFmtId="0" fontId="93" fillId="0" borderId="0" xfId="2" applyFont="1" applyFill="1" applyBorder="1" applyAlignment="1" applyProtection="1">
      <alignment horizontal="left"/>
    </xf>
    <xf numFmtId="0" fontId="48" fillId="0" borderId="0" xfId="2" applyFont="1" applyFill="1" applyBorder="1" applyAlignment="1" applyProtection="1">
      <alignment vertical="center"/>
    </xf>
    <xf numFmtId="0" fontId="41" fillId="12" borderId="0" xfId="0" applyFont="1" applyFill="1" applyAlignment="1" applyProtection="1">
      <alignment horizontal="center" vertical="center"/>
    </xf>
    <xf numFmtId="0" fontId="48" fillId="0" borderId="0" xfId="2" applyFont="1" applyFill="1" applyBorder="1" applyAlignment="1" applyProtection="1"/>
    <xf numFmtId="0" fontId="44" fillId="8" borderId="13" xfId="0" applyFont="1" applyFill="1" applyBorder="1" applyAlignment="1" applyProtection="1">
      <alignment horizontal="center" vertical="center"/>
    </xf>
    <xf numFmtId="0" fontId="44" fillId="8" borderId="0" xfId="0" applyFont="1" applyFill="1" applyAlignment="1" applyProtection="1">
      <alignment horizontal="center" vertical="center"/>
    </xf>
    <xf numFmtId="0" fontId="44" fillId="12" borderId="0" xfId="0" applyFont="1" applyFill="1" applyAlignment="1" applyProtection="1">
      <alignment horizontal="center" vertical="center"/>
    </xf>
    <xf numFmtId="0" fontId="52" fillId="8" borderId="0" xfId="0" applyFont="1" applyFill="1" applyAlignment="1" applyProtection="1">
      <alignment horizontal="center" vertical="center"/>
    </xf>
    <xf numFmtId="0" fontId="44" fillId="0" borderId="1" xfId="0" applyFont="1" applyBorder="1" applyAlignment="1" applyProtection="1">
      <alignment horizontal="center" vertical="center"/>
    </xf>
    <xf numFmtId="0" fontId="44" fillId="0" borderId="11" xfId="0" applyFont="1" applyBorder="1" applyAlignment="1" applyProtection="1">
      <alignment horizontal="center" vertical="center"/>
    </xf>
    <xf numFmtId="0" fontId="44" fillId="0" borderId="58" xfId="0" applyFont="1" applyBorder="1" applyAlignment="1" applyProtection="1">
      <alignment horizontal="center" vertical="center"/>
    </xf>
    <xf numFmtId="0" fontId="55" fillId="0" borderId="0" xfId="0" applyFont="1" applyProtection="1"/>
    <xf numFmtId="0" fontId="34" fillId="0" borderId="0" xfId="0" applyFont="1" applyAlignment="1" applyProtection="1">
      <alignment vertical="center"/>
    </xf>
    <xf numFmtId="0" fontId="14" fillId="0" borderId="1" xfId="0" applyFont="1" applyBorder="1" applyAlignment="1" applyProtection="1">
      <alignment horizontal="left" vertical="center" wrapText="1"/>
    </xf>
    <xf numFmtId="2" fontId="14" fillId="0" borderId="1" xfId="0" applyNumberFormat="1" applyFont="1" applyBorder="1" applyAlignment="1" applyProtection="1">
      <alignment horizontal="center" vertical="center"/>
    </xf>
    <xf numFmtId="0" fontId="50" fillId="0" borderId="0" xfId="3" applyFont="1" applyAlignment="1" applyProtection="1">
      <alignment horizontal="left" vertical="center"/>
    </xf>
    <xf numFmtId="0" fontId="33" fillId="0" borderId="0" xfId="0" applyFont="1" applyAlignment="1" applyProtection="1">
      <alignment vertical="center"/>
    </xf>
    <xf numFmtId="0" fontId="14" fillId="0" borderId="0" xfId="0" applyFont="1" applyAlignment="1" applyProtection="1">
      <alignment horizontal="right" vertical="center"/>
    </xf>
    <xf numFmtId="0" fontId="14" fillId="0" borderId="0" xfId="0" applyFont="1" applyAlignment="1" applyProtection="1">
      <alignment horizontal="left" vertical="center" wrapText="1"/>
    </xf>
    <xf numFmtId="2" fontId="14" fillId="0" borderId="0" xfId="0" applyNumberFormat="1" applyFont="1" applyAlignment="1" applyProtection="1">
      <alignment horizontal="center" vertical="center"/>
    </xf>
    <xf numFmtId="0" fontId="44" fillId="0" borderId="0" xfId="0" applyFont="1" applyAlignment="1" applyProtection="1">
      <alignment vertical="center"/>
    </xf>
    <xf numFmtId="0" fontId="49" fillId="12" borderId="0" xfId="0" applyFont="1" applyFill="1" applyAlignment="1" applyProtection="1">
      <alignment horizontal="center"/>
    </xf>
    <xf numFmtId="0" fontId="49" fillId="12" borderId="15" xfId="0" applyFont="1" applyFill="1" applyBorder="1" applyAlignment="1" applyProtection="1">
      <alignment horizontal="center"/>
    </xf>
    <xf numFmtId="11" fontId="42" fillId="0" borderId="0" xfId="0" applyNumberFormat="1" applyFont="1" applyAlignment="1" applyProtection="1">
      <alignment wrapText="1"/>
    </xf>
    <xf numFmtId="0" fontId="42" fillId="0" borderId="0" xfId="0" applyFont="1" applyAlignment="1" applyProtection="1">
      <alignment wrapText="1"/>
    </xf>
    <xf numFmtId="1" fontId="48" fillId="0" borderId="0" xfId="0" applyNumberFormat="1" applyFont="1" applyAlignment="1" applyProtection="1">
      <alignment horizontal="center" vertical="center"/>
    </xf>
    <xf numFmtId="11" fontId="42" fillId="0" borderId="0" xfId="0" applyNumberFormat="1" applyFont="1" applyAlignment="1" applyProtection="1">
      <alignment horizontal="center" vertical="center" wrapText="1"/>
    </xf>
    <xf numFmtId="0" fontId="42" fillId="0" borderId="0" xfId="0" applyFont="1" applyAlignment="1" applyProtection="1">
      <alignment horizontal="center" wrapText="1"/>
    </xf>
    <xf numFmtId="11" fontId="14" fillId="0" borderId="0" xfId="0" applyNumberFormat="1" applyFont="1" applyProtection="1"/>
    <xf numFmtId="11" fontId="14" fillId="0" borderId="0" xfId="0" quotePrefix="1" applyNumberFormat="1" applyFont="1" applyProtection="1"/>
    <xf numFmtId="0" fontId="0" fillId="0" borderId="0" xfId="0" applyAlignment="1" applyProtection="1">
      <alignment horizontal="left" vertical="center"/>
    </xf>
    <xf numFmtId="0" fontId="33" fillId="0" borderId="0" xfId="0" applyFont="1" applyAlignment="1" applyProtection="1">
      <alignment horizontal="left" vertical="center" indent="5"/>
    </xf>
    <xf numFmtId="0" fontId="48" fillId="0" borderId="0" xfId="0" applyFont="1" applyAlignment="1" applyProtection="1">
      <alignment horizontal="left" vertical="center"/>
    </xf>
    <xf numFmtId="0" fontId="5" fillId="0" borderId="1" xfId="0" applyFont="1" applyBorder="1" applyAlignment="1" applyProtection="1">
      <alignment horizontal="left" vertical="center"/>
    </xf>
    <xf numFmtId="166" fontId="0" fillId="0" borderId="0" xfId="0" applyNumberFormat="1" applyAlignment="1" applyProtection="1">
      <alignment horizontal="center"/>
    </xf>
    <xf numFmtId="0" fontId="0" fillId="0" borderId="1" xfId="0" applyBorder="1" applyAlignment="1" applyProtection="1">
      <alignment horizontal="left" vertical="center"/>
    </xf>
    <xf numFmtId="0" fontId="14" fillId="0" borderId="0" xfId="0" quotePrefix="1" applyFont="1" applyProtection="1"/>
    <xf numFmtId="0" fontId="33" fillId="0" borderId="0" xfId="0" applyFont="1" applyProtection="1"/>
    <xf numFmtId="0" fontId="37" fillId="0" borderId="0" xfId="0" applyFont="1" applyAlignment="1" applyProtection="1">
      <alignment vertical="center"/>
    </xf>
    <xf numFmtId="0" fontId="60" fillId="8" borderId="43" xfId="0" applyFont="1" applyFill="1" applyBorder="1" applyAlignment="1" applyProtection="1">
      <alignment horizontal="center" vertical="center" wrapText="1"/>
    </xf>
    <xf numFmtId="0" fontId="60" fillId="8" borderId="45" xfId="0" applyFont="1" applyFill="1" applyBorder="1" applyAlignment="1" applyProtection="1">
      <alignment horizontal="center" vertical="center" wrapText="1"/>
    </xf>
    <xf numFmtId="0" fontId="60" fillId="23" borderId="43" xfId="0" applyFont="1" applyFill="1" applyBorder="1" applyAlignment="1" applyProtection="1">
      <alignment horizontal="center" vertical="center" wrapText="1"/>
    </xf>
    <xf numFmtId="0" fontId="60" fillId="23" borderId="45" xfId="0" applyFont="1" applyFill="1" applyBorder="1" applyAlignment="1" applyProtection="1">
      <alignment horizontal="center" vertical="center" wrapText="1"/>
    </xf>
    <xf numFmtId="0" fontId="57" fillId="7" borderId="35" xfId="0" applyFont="1" applyFill="1" applyBorder="1" applyAlignment="1" applyProtection="1">
      <alignment horizontal="center" vertical="center" wrapText="1"/>
    </xf>
    <xf numFmtId="0" fontId="57" fillId="8" borderId="35" xfId="0" applyFont="1" applyFill="1" applyBorder="1" applyAlignment="1" applyProtection="1">
      <alignment horizontal="center" vertical="center" wrapText="1"/>
    </xf>
    <xf numFmtId="0" fontId="57" fillId="8" borderId="46" xfId="0" applyFont="1" applyFill="1" applyBorder="1" applyAlignment="1" applyProtection="1">
      <alignment horizontal="center" vertical="center" wrapText="1"/>
    </xf>
    <xf numFmtId="0" fontId="57" fillId="33" borderId="46" xfId="0" applyFont="1" applyFill="1" applyBorder="1" applyAlignment="1" applyProtection="1">
      <alignment horizontal="center" vertical="center" wrapText="1"/>
    </xf>
    <xf numFmtId="0" fontId="60" fillId="7" borderId="56" xfId="0" applyFont="1" applyFill="1" applyBorder="1" applyAlignment="1" applyProtection="1">
      <alignment horizontal="center" vertical="center" wrapText="1"/>
    </xf>
    <xf numFmtId="0" fontId="62" fillId="0" borderId="24" xfId="2" applyFont="1" applyBorder="1" applyAlignment="1" applyProtection="1">
      <alignment horizontal="center" vertical="center"/>
    </xf>
    <xf numFmtId="0" fontId="40" fillId="0" borderId="46" xfId="0" applyFont="1" applyBorder="1" applyAlignment="1" applyProtection="1">
      <alignment horizontal="center" vertical="center"/>
    </xf>
    <xf numFmtId="0" fontId="57" fillId="0" borderId="0" xfId="0" applyFont="1" applyAlignment="1" applyProtection="1">
      <alignment horizontal="center" vertical="center" wrapText="1"/>
    </xf>
    <xf numFmtId="0" fontId="57" fillId="0" borderId="0" xfId="0" applyFont="1" applyAlignment="1" applyProtection="1">
      <alignment horizontal="center" vertical="center"/>
    </xf>
    <xf numFmtId="11" fontId="40" fillId="0" borderId="30" xfId="0" applyNumberFormat="1" applyFont="1" applyBorder="1" applyProtection="1"/>
    <xf numFmtId="0" fontId="63" fillId="0" borderId="36" xfId="0" applyFont="1" applyBorder="1" applyAlignment="1" applyProtection="1">
      <alignment horizontal="left" vertical="center" wrapText="1"/>
    </xf>
    <xf numFmtId="0" fontId="63" fillId="0" borderId="2" xfId="0" applyFont="1" applyBorder="1" applyAlignment="1" applyProtection="1">
      <alignment horizontal="left" vertical="center" wrapText="1"/>
    </xf>
    <xf numFmtId="0" fontId="64" fillId="11" borderId="38" xfId="0" applyFont="1" applyFill="1" applyBorder="1" applyAlignment="1" applyProtection="1">
      <alignment horizontal="center" vertical="center" wrapText="1"/>
    </xf>
    <xf numFmtId="0" fontId="65" fillId="0" borderId="0" xfId="0" applyFont="1" applyAlignment="1" applyProtection="1">
      <alignment horizontal="center" vertical="center"/>
    </xf>
    <xf numFmtId="0" fontId="57" fillId="0" borderId="37" xfId="0" applyFont="1" applyBorder="1" applyAlignment="1" applyProtection="1">
      <alignment horizontal="center" vertical="center" wrapText="1"/>
    </xf>
    <xf numFmtId="0" fontId="57" fillId="0" borderId="13" xfId="0" applyFont="1" applyBorder="1" applyAlignment="1" applyProtection="1">
      <alignment horizontal="center" vertical="center" wrapText="1"/>
    </xf>
    <xf numFmtId="165" fontId="65" fillId="0" borderId="5" xfId="0" applyNumberFormat="1" applyFont="1" applyBorder="1" applyAlignment="1" applyProtection="1">
      <alignment horizontal="right" vertical="center"/>
    </xf>
    <xf numFmtId="0" fontId="40" fillId="0" borderId="5" xfId="0" applyFont="1" applyBorder="1" applyAlignment="1" applyProtection="1">
      <alignment horizontal="center"/>
    </xf>
    <xf numFmtId="11" fontId="40" fillId="0" borderId="37" xfId="0" applyNumberFormat="1" applyFont="1" applyBorder="1" applyAlignment="1" applyProtection="1">
      <alignment horizontal="center" vertical="center"/>
    </xf>
    <xf numFmtId="11" fontId="40" fillId="0" borderId="5" xfId="0" applyNumberFormat="1" applyFont="1" applyBorder="1" applyAlignment="1" applyProtection="1">
      <alignment horizontal="center" vertical="center"/>
    </xf>
    <xf numFmtId="11" fontId="40" fillId="0" borderId="37" xfId="0" applyNumberFormat="1" applyFont="1" applyBorder="1" applyProtection="1"/>
    <xf numFmtId="11" fontId="40" fillId="0" borderId="5" xfId="0" applyNumberFormat="1" applyFont="1" applyBorder="1" applyProtection="1"/>
    <xf numFmtId="2" fontId="40" fillId="0" borderId="37" xfId="0" applyNumberFormat="1" applyFont="1" applyBorder="1" applyAlignment="1" applyProtection="1">
      <alignment horizontal="center" vertical="center"/>
    </xf>
    <xf numFmtId="2" fontId="40" fillId="0" borderId="5" xfId="0" applyNumberFormat="1" applyFont="1" applyBorder="1" applyAlignment="1" applyProtection="1">
      <alignment horizontal="center" vertical="center"/>
    </xf>
    <xf numFmtId="3" fontId="40" fillId="0" borderId="37" xfId="0" applyNumberFormat="1" applyFont="1" applyBorder="1" applyProtection="1"/>
    <xf numFmtId="3" fontId="40" fillId="0" borderId="5" xfId="0" applyNumberFormat="1" applyFont="1" applyBorder="1" applyProtection="1"/>
    <xf numFmtId="3" fontId="40" fillId="0" borderId="62" xfId="0" applyNumberFormat="1" applyFont="1" applyBorder="1" applyProtection="1"/>
    <xf numFmtId="0" fontId="65" fillId="0" borderId="52" xfId="0" applyFont="1" applyBorder="1" applyAlignment="1" applyProtection="1">
      <alignment horizontal="center" vertical="center"/>
    </xf>
    <xf numFmtId="0" fontId="57" fillId="0" borderId="30" xfId="0" applyFont="1" applyBorder="1" applyAlignment="1" applyProtection="1">
      <alignment horizontal="center" vertical="center" wrapText="1"/>
    </xf>
    <xf numFmtId="0" fontId="57" fillId="0" borderId="11" xfId="0" applyFont="1" applyBorder="1" applyAlignment="1" applyProtection="1">
      <alignment horizontal="center" vertical="center" wrapText="1"/>
    </xf>
    <xf numFmtId="165" fontId="65" fillId="0" borderId="3" xfId="0" applyNumberFormat="1" applyFont="1" applyBorder="1" applyAlignment="1" applyProtection="1">
      <alignment horizontal="right" vertical="center"/>
    </xf>
    <xf numFmtId="0" fontId="40" fillId="0" borderId="3" xfId="0" applyFont="1" applyBorder="1" applyAlignment="1" applyProtection="1">
      <alignment horizontal="center"/>
    </xf>
    <xf numFmtId="11" fontId="40" fillId="0" borderId="3" xfId="0" applyNumberFormat="1" applyFont="1" applyBorder="1" applyProtection="1"/>
    <xf numFmtId="2" fontId="40" fillId="0" borderId="30" xfId="0" applyNumberFormat="1" applyFont="1" applyBorder="1" applyAlignment="1" applyProtection="1">
      <alignment horizontal="center" vertical="center"/>
    </xf>
    <xf numFmtId="2" fontId="40" fillId="0" borderId="3" xfId="0" applyNumberFormat="1" applyFont="1" applyBorder="1" applyAlignment="1" applyProtection="1">
      <alignment horizontal="center" vertical="center"/>
    </xf>
    <xf numFmtId="0" fontId="63" fillId="0" borderId="36" xfId="0" applyFont="1" applyBorder="1" applyAlignment="1" applyProtection="1">
      <alignment horizontal="left" vertical="center" wrapText="1"/>
    </xf>
    <xf numFmtId="0" fontId="63" fillId="0" borderId="2" xfId="0" applyFont="1" applyBorder="1" applyAlignment="1" applyProtection="1">
      <alignment horizontal="left" vertical="center" wrapText="1"/>
    </xf>
    <xf numFmtId="0" fontId="64" fillId="11" borderId="38" xfId="0" applyFont="1" applyFill="1" applyBorder="1" applyAlignment="1" applyProtection="1">
      <alignment horizontal="center" vertical="center" wrapText="1"/>
    </xf>
    <xf numFmtId="0" fontId="65" fillId="0" borderId="3" xfId="0" applyFont="1" applyBorder="1" applyAlignment="1" applyProtection="1">
      <alignment horizontal="center" vertical="center" wrapText="1"/>
    </xf>
    <xf numFmtId="0" fontId="63" fillId="0" borderId="37" xfId="0" applyFont="1" applyBorder="1" applyAlignment="1" applyProtection="1">
      <alignment horizontal="left" vertical="center" wrapText="1"/>
    </xf>
    <xf numFmtId="0" fontId="63" fillId="0" borderId="5" xfId="0" applyFont="1" applyBorder="1" applyAlignment="1" applyProtection="1">
      <alignment horizontal="left" vertical="center" wrapText="1"/>
    </xf>
    <xf numFmtId="0" fontId="64" fillId="11" borderId="62" xfId="0" applyFont="1" applyFill="1" applyBorder="1" applyAlignment="1" applyProtection="1">
      <alignment horizontal="center" vertical="center" wrapText="1"/>
    </xf>
    <xf numFmtId="0" fontId="63" fillId="0" borderId="40" xfId="0" applyFont="1" applyBorder="1" applyAlignment="1" applyProtection="1">
      <alignment horizontal="left" vertical="center" wrapText="1"/>
    </xf>
    <xf numFmtId="0" fontId="63" fillId="0" borderId="41" xfId="0" applyFont="1" applyBorder="1" applyAlignment="1" applyProtection="1">
      <alignment horizontal="left" vertical="center" wrapText="1"/>
    </xf>
    <xf numFmtId="0" fontId="64" fillId="11" borderId="63" xfId="0" applyFont="1" applyFill="1" applyBorder="1" applyAlignment="1" applyProtection="1">
      <alignment horizontal="center" vertical="center" wrapText="1"/>
    </xf>
    <xf numFmtId="0" fontId="63" fillId="0" borderId="43" xfId="0" applyFont="1" applyBorder="1" applyAlignment="1" applyProtection="1">
      <alignment horizontal="center" vertical="center" wrapText="1"/>
    </xf>
    <xf numFmtId="0" fontId="63" fillId="0" borderId="50" xfId="0" applyFont="1" applyBorder="1" applyAlignment="1" applyProtection="1">
      <alignment horizontal="center" vertical="center" wrapText="1"/>
    </xf>
    <xf numFmtId="2" fontId="40" fillId="0" borderId="30" xfId="0" applyNumberFormat="1" applyFont="1" applyBorder="1" applyAlignment="1" applyProtection="1">
      <alignment horizontal="center" vertical="center" wrapText="1"/>
    </xf>
    <xf numFmtId="0" fontId="57" fillId="0" borderId="0" xfId="0" applyFont="1" applyAlignment="1" applyProtection="1">
      <alignment wrapText="1"/>
    </xf>
  </cellXfs>
  <cellStyles count="4">
    <cellStyle name="Explanatory Text" xfId="2" builtinId="53"/>
    <cellStyle name="Hyperlink" xfId="3" builtinId="8"/>
    <cellStyle name="Normal" xfId="0" builtinId="0"/>
    <cellStyle name="Normal 3" xfId="1" xr:uid="{D535AC2A-3A1E-42BC-A38C-69D1CA1EE69E}"/>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5.emf"/><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4.emf"/><Relationship Id="rId16" Type="http://schemas.openxmlformats.org/officeDocument/2006/relationships/image" Target="../media/image18.png"/><Relationship Id="rId1" Type="http://schemas.openxmlformats.org/officeDocument/2006/relationships/image" Target="../media/image3.emf"/><Relationship Id="rId6" Type="http://schemas.openxmlformats.org/officeDocument/2006/relationships/image" Target="../media/image8.jpeg"/><Relationship Id="rId11" Type="http://schemas.openxmlformats.org/officeDocument/2006/relationships/image" Target="../media/image13.png"/><Relationship Id="rId5" Type="http://schemas.openxmlformats.org/officeDocument/2006/relationships/image" Target="../media/image7.jpeg"/><Relationship Id="rId15" Type="http://schemas.openxmlformats.org/officeDocument/2006/relationships/image" Target="../media/image17.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jpeg"/><Relationship Id="rId9" Type="http://schemas.openxmlformats.org/officeDocument/2006/relationships/image" Target="../media/image11.png"/><Relationship Id="rId1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image" Target="../media/image2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editAs="oneCell">
    <xdr:from>
      <xdr:col>0</xdr:col>
      <xdr:colOff>2317750</xdr:colOff>
      <xdr:row>7</xdr:row>
      <xdr:rowOff>28575</xdr:rowOff>
    </xdr:from>
    <xdr:to>
      <xdr:col>0</xdr:col>
      <xdr:colOff>5229225</xdr:colOff>
      <xdr:row>23</xdr:row>
      <xdr:rowOff>19050</xdr:rowOff>
    </xdr:to>
    <xdr:pic>
      <xdr:nvPicPr>
        <xdr:cNvPr id="2" name="Picture 1">
          <a:extLst>
            <a:ext uri="{FF2B5EF4-FFF2-40B4-BE49-F238E27FC236}">
              <a16:creationId xmlns:a16="http://schemas.microsoft.com/office/drawing/2014/main" id="{5EDC6A88-EE2D-439A-8198-6B94B9C721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7750" y="1781175"/>
          <a:ext cx="2911475" cy="29495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xdr:row>
      <xdr:rowOff>171450</xdr:rowOff>
    </xdr:from>
    <xdr:to>
      <xdr:col>11</xdr:col>
      <xdr:colOff>315701</xdr:colOff>
      <xdr:row>17</xdr:row>
      <xdr:rowOff>133770</xdr:rowOff>
    </xdr:to>
    <xdr:pic>
      <xdr:nvPicPr>
        <xdr:cNvPr id="2" name="Picture 1">
          <a:extLst>
            <a:ext uri="{FF2B5EF4-FFF2-40B4-BE49-F238E27FC236}">
              <a16:creationId xmlns:a16="http://schemas.microsoft.com/office/drawing/2014/main" id="{285A8DFA-4D8A-A19F-CCEE-80EAF3E9BAF8}"/>
            </a:ext>
          </a:extLst>
        </xdr:cNvPr>
        <xdr:cNvPicPr>
          <a:picLocks noChangeAspect="1"/>
        </xdr:cNvPicPr>
      </xdr:nvPicPr>
      <xdr:blipFill>
        <a:blip xmlns:r="http://schemas.openxmlformats.org/officeDocument/2006/relationships" r:embed="rId1"/>
        <a:stretch>
          <a:fillRect/>
        </a:stretch>
      </xdr:blipFill>
      <xdr:spPr>
        <a:xfrm>
          <a:off x="95250" y="466725"/>
          <a:ext cx="9859751" cy="3010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229913</xdr:colOff>
      <xdr:row>19</xdr:row>
      <xdr:rowOff>19378</xdr:rowOff>
    </xdr:from>
    <xdr:to>
      <xdr:col>1</xdr:col>
      <xdr:colOff>1139605</xdr:colOff>
      <xdr:row>35</xdr:row>
      <xdr:rowOff>108497</xdr:rowOff>
    </xdr:to>
    <xdr:pic>
      <xdr:nvPicPr>
        <xdr:cNvPr id="6" name="Picture 5">
          <a:extLst>
            <a:ext uri="{FF2B5EF4-FFF2-40B4-BE49-F238E27FC236}">
              <a16:creationId xmlns:a16="http://schemas.microsoft.com/office/drawing/2014/main" id="{34481EA6-A8AC-4A96-A8C8-CB77C7FA8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913" y="6916792"/>
          <a:ext cx="2606675" cy="306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197069</xdr:colOff>
      <xdr:row>44</xdr:row>
      <xdr:rowOff>76638</xdr:rowOff>
    </xdr:from>
    <xdr:to>
      <xdr:col>1</xdr:col>
      <xdr:colOff>1176611</xdr:colOff>
      <xdr:row>59</xdr:row>
      <xdr:rowOff>148677</xdr:rowOff>
    </xdr:to>
    <xdr:pic>
      <xdr:nvPicPr>
        <xdr:cNvPr id="7" name="Picture 6">
          <a:extLst>
            <a:ext uri="{FF2B5EF4-FFF2-40B4-BE49-F238E27FC236}">
              <a16:creationId xmlns:a16="http://schemas.microsoft.com/office/drawing/2014/main" id="{4BC76297-4D89-4B9A-827F-515C02E6AE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7069" y="10981121"/>
          <a:ext cx="2676525" cy="286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109483</xdr:colOff>
      <xdr:row>70</xdr:row>
      <xdr:rowOff>153277</xdr:rowOff>
    </xdr:from>
    <xdr:to>
      <xdr:col>1</xdr:col>
      <xdr:colOff>619125</xdr:colOff>
      <xdr:row>83</xdr:row>
      <xdr:rowOff>83208</xdr:rowOff>
    </xdr:to>
    <xdr:pic>
      <xdr:nvPicPr>
        <xdr:cNvPr id="8" name="Picture 7">
          <a:extLst>
            <a:ext uri="{FF2B5EF4-FFF2-40B4-BE49-F238E27FC236}">
              <a16:creationId xmlns:a16="http://schemas.microsoft.com/office/drawing/2014/main" id="{89875923-1165-4DF7-8E64-C0955EEC08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9483" y="15152415"/>
          <a:ext cx="2206625" cy="234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186120</xdr:colOff>
      <xdr:row>91</xdr:row>
      <xdr:rowOff>32844</xdr:rowOff>
    </xdr:from>
    <xdr:to>
      <xdr:col>1</xdr:col>
      <xdr:colOff>1813360</xdr:colOff>
      <xdr:row>110</xdr:row>
      <xdr:rowOff>50021</xdr:rowOff>
    </xdr:to>
    <xdr:pic>
      <xdr:nvPicPr>
        <xdr:cNvPr id="9" name="Picture 8">
          <a:extLst>
            <a:ext uri="{FF2B5EF4-FFF2-40B4-BE49-F238E27FC236}">
              <a16:creationId xmlns:a16="http://schemas.microsoft.com/office/drawing/2014/main" id="{6A8C5A01-2282-4EEC-8490-C5B4C0CEDAB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6120" y="21173965"/>
          <a:ext cx="3324223" cy="3553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131377</xdr:colOff>
      <xdr:row>94</xdr:row>
      <xdr:rowOff>76637</xdr:rowOff>
    </xdr:from>
    <xdr:to>
      <xdr:col>4</xdr:col>
      <xdr:colOff>291112</xdr:colOff>
      <xdr:row>108</xdr:row>
      <xdr:rowOff>68131</xdr:rowOff>
    </xdr:to>
    <xdr:pic>
      <xdr:nvPicPr>
        <xdr:cNvPr id="10" name="Picture 9">
          <a:extLst>
            <a:ext uri="{FF2B5EF4-FFF2-40B4-BE49-F238E27FC236}">
              <a16:creationId xmlns:a16="http://schemas.microsoft.com/office/drawing/2014/main" id="{2FF8DA86-6915-4E0C-A327-9176E332C0B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31894" y="21776120"/>
          <a:ext cx="2447925" cy="2597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142328</xdr:colOff>
      <xdr:row>119</xdr:row>
      <xdr:rowOff>131380</xdr:rowOff>
    </xdr:from>
    <xdr:to>
      <xdr:col>2</xdr:col>
      <xdr:colOff>115286</xdr:colOff>
      <xdr:row>140</xdr:row>
      <xdr:rowOff>154290</xdr:rowOff>
    </xdr:to>
    <xdr:pic>
      <xdr:nvPicPr>
        <xdr:cNvPr id="11" name="Picture 10">
          <a:extLst>
            <a:ext uri="{FF2B5EF4-FFF2-40B4-BE49-F238E27FC236}">
              <a16:creationId xmlns:a16="http://schemas.microsoft.com/office/drawing/2014/main" id="{0AC8B165-ECC0-4256-B547-170B8D320C0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42328" y="26680949"/>
          <a:ext cx="3673475" cy="3931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20</xdr:row>
      <xdr:rowOff>0</xdr:rowOff>
    </xdr:from>
    <xdr:to>
      <xdr:col>6</xdr:col>
      <xdr:colOff>818681</xdr:colOff>
      <xdr:row>31</xdr:row>
      <xdr:rowOff>43794</xdr:rowOff>
    </xdr:to>
    <xdr:pic>
      <xdr:nvPicPr>
        <xdr:cNvPr id="2" name="Picture 1">
          <a:extLst>
            <a:ext uri="{FF2B5EF4-FFF2-40B4-BE49-F238E27FC236}">
              <a16:creationId xmlns:a16="http://schemas.microsoft.com/office/drawing/2014/main" id="{33BB7F77-0384-2321-A97E-108800A0F00F}"/>
            </a:ext>
          </a:extLst>
        </xdr:cNvPr>
        <xdr:cNvPicPr>
          <a:picLocks noChangeAspect="1"/>
        </xdr:cNvPicPr>
      </xdr:nvPicPr>
      <xdr:blipFill>
        <a:blip xmlns:r="http://schemas.openxmlformats.org/officeDocument/2006/relationships" r:embed="rId7"/>
        <a:stretch>
          <a:fillRect/>
        </a:stretch>
      </xdr:blipFill>
      <xdr:spPr>
        <a:xfrm>
          <a:off x="3700518" y="8495862"/>
          <a:ext cx="5975318" cy="2091121"/>
        </a:xfrm>
        <a:prstGeom prst="rect">
          <a:avLst/>
        </a:prstGeom>
      </xdr:spPr>
    </xdr:pic>
    <xdr:clientData/>
  </xdr:twoCellAnchor>
  <xdr:twoCellAnchor editAs="oneCell">
    <xdr:from>
      <xdr:col>7</xdr:col>
      <xdr:colOff>481724</xdr:colOff>
      <xdr:row>17</xdr:row>
      <xdr:rowOff>10948</xdr:rowOff>
    </xdr:from>
    <xdr:to>
      <xdr:col>12</xdr:col>
      <xdr:colOff>65689</xdr:colOff>
      <xdr:row>31</xdr:row>
      <xdr:rowOff>176086</xdr:rowOff>
    </xdr:to>
    <xdr:pic>
      <xdr:nvPicPr>
        <xdr:cNvPr id="3" name="Picture 2">
          <a:extLst>
            <a:ext uri="{FF2B5EF4-FFF2-40B4-BE49-F238E27FC236}">
              <a16:creationId xmlns:a16="http://schemas.microsoft.com/office/drawing/2014/main" id="{493D8E14-AB83-2718-2657-A6B7FD4D591F}"/>
            </a:ext>
          </a:extLst>
        </xdr:cNvPr>
        <xdr:cNvPicPr>
          <a:picLocks noChangeAspect="1"/>
        </xdr:cNvPicPr>
      </xdr:nvPicPr>
      <xdr:blipFill>
        <a:blip xmlns:r="http://schemas.openxmlformats.org/officeDocument/2006/relationships" r:embed="rId8"/>
        <a:stretch>
          <a:fillRect/>
        </a:stretch>
      </xdr:blipFill>
      <xdr:spPr>
        <a:xfrm>
          <a:off x="10313276" y="7948448"/>
          <a:ext cx="5222327" cy="2770827"/>
        </a:xfrm>
        <a:prstGeom prst="rect">
          <a:avLst/>
        </a:prstGeom>
      </xdr:spPr>
    </xdr:pic>
    <xdr:clientData/>
  </xdr:twoCellAnchor>
  <xdr:twoCellAnchor editAs="oneCell">
    <xdr:from>
      <xdr:col>12</xdr:col>
      <xdr:colOff>459827</xdr:colOff>
      <xdr:row>17</xdr:row>
      <xdr:rowOff>54742</xdr:rowOff>
    </xdr:from>
    <xdr:to>
      <xdr:col>17</xdr:col>
      <xdr:colOff>521973</xdr:colOff>
      <xdr:row>37</xdr:row>
      <xdr:rowOff>131381</xdr:rowOff>
    </xdr:to>
    <xdr:pic>
      <xdr:nvPicPr>
        <xdr:cNvPr id="4" name="Picture 3">
          <a:extLst>
            <a:ext uri="{FF2B5EF4-FFF2-40B4-BE49-F238E27FC236}">
              <a16:creationId xmlns:a16="http://schemas.microsoft.com/office/drawing/2014/main" id="{21725643-D8BD-0E9C-1A0A-DA2CC032168D}"/>
            </a:ext>
          </a:extLst>
        </xdr:cNvPr>
        <xdr:cNvPicPr>
          <a:picLocks noChangeAspect="1"/>
        </xdr:cNvPicPr>
      </xdr:nvPicPr>
      <xdr:blipFill>
        <a:blip xmlns:r="http://schemas.openxmlformats.org/officeDocument/2006/relationships" r:embed="rId9"/>
        <a:stretch>
          <a:fillRect/>
        </a:stretch>
      </xdr:blipFill>
      <xdr:spPr>
        <a:xfrm>
          <a:off x="15929741" y="8178363"/>
          <a:ext cx="8054387" cy="3799052"/>
        </a:xfrm>
        <a:prstGeom prst="rect">
          <a:avLst/>
        </a:prstGeom>
      </xdr:spPr>
    </xdr:pic>
    <xdr:clientData/>
  </xdr:twoCellAnchor>
  <xdr:twoCellAnchor editAs="oneCell">
    <xdr:from>
      <xdr:col>19</xdr:col>
      <xdr:colOff>0</xdr:colOff>
      <xdr:row>18</xdr:row>
      <xdr:rowOff>1</xdr:rowOff>
    </xdr:from>
    <xdr:to>
      <xdr:col>25</xdr:col>
      <xdr:colOff>306552</xdr:colOff>
      <xdr:row>39</xdr:row>
      <xdr:rowOff>72454</xdr:rowOff>
    </xdr:to>
    <xdr:pic>
      <xdr:nvPicPr>
        <xdr:cNvPr id="5" name="Picture 4">
          <a:extLst>
            <a:ext uri="{FF2B5EF4-FFF2-40B4-BE49-F238E27FC236}">
              <a16:creationId xmlns:a16="http://schemas.microsoft.com/office/drawing/2014/main" id="{F5102E6E-916B-B815-9ECD-2CB440639CEC}"/>
            </a:ext>
          </a:extLst>
        </xdr:cNvPr>
        <xdr:cNvPicPr>
          <a:picLocks noChangeAspect="1"/>
        </xdr:cNvPicPr>
      </xdr:nvPicPr>
      <xdr:blipFill>
        <a:blip xmlns:r="http://schemas.openxmlformats.org/officeDocument/2006/relationships" r:embed="rId10"/>
        <a:stretch>
          <a:fillRect/>
        </a:stretch>
      </xdr:blipFill>
      <xdr:spPr>
        <a:xfrm>
          <a:off x="24940172" y="8309742"/>
          <a:ext cx="4236983" cy="3980988"/>
        </a:xfrm>
        <a:prstGeom prst="rect">
          <a:avLst/>
        </a:prstGeom>
      </xdr:spPr>
    </xdr:pic>
    <xdr:clientData/>
  </xdr:twoCellAnchor>
  <xdr:twoCellAnchor editAs="oneCell">
    <xdr:from>
      <xdr:col>26</xdr:col>
      <xdr:colOff>0</xdr:colOff>
      <xdr:row>18</xdr:row>
      <xdr:rowOff>1</xdr:rowOff>
    </xdr:from>
    <xdr:to>
      <xdr:col>34</xdr:col>
      <xdr:colOff>54742</xdr:colOff>
      <xdr:row>39</xdr:row>
      <xdr:rowOff>142538</xdr:rowOff>
    </xdr:to>
    <xdr:pic>
      <xdr:nvPicPr>
        <xdr:cNvPr id="12" name="Picture 11">
          <a:extLst>
            <a:ext uri="{FF2B5EF4-FFF2-40B4-BE49-F238E27FC236}">
              <a16:creationId xmlns:a16="http://schemas.microsoft.com/office/drawing/2014/main" id="{CC8158B5-61CD-A7C5-0411-683FCAE9DB4A}"/>
            </a:ext>
          </a:extLst>
        </xdr:cNvPr>
        <xdr:cNvPicPr>
          <a:picLocks noChangeAspect="1"/>
        </xdr:cNvPicPr>
      </xdr:nvPicPr>
      <xdr:blipFill>
        <a:blip xmlns:r="http://schemas.openxmlformats.org/officeDocument/2006/relationships" r:embed="rId11"/>
        <a:stretch>
          <a:fillRect/>
        </a:stretch>
      </xdr:blipFill>
      <xdr:spPr>
        <a:xfrm>
          <a:off x="29680776" y="8309742"/>
          <a:ext cx="5112845" cy="4051072"/>
        </a:xfrm>
        <a:prstGeom prst="rect">
          <a:avLst/>
        </a:prstGeom>
      </xdr:spPr>
    </xdr:pic>
    <xdr:clientData/>
  </xdr:twoCellAnchor>
  <xdr:twoCellAnchor editAs="oneCell">
    <xdr:from>
      <xdr:col>35</xdr:col>
      <xdr:colOff>0</xdr:colOff>
      <xdr:row>18</xdr:row>
      <xdr:rowOff>0</xdr:rowOff>
    </xdr:from>
    <xdr:to>
      <xdr:col>44</xdr:col>
      <xdr:colOff>240862</xdr:colOff>
      <xdr:row>41</xdr:row>
      <xdr:rowOff>33375</xdr:rowOff>
    </xdr:to>
    <xdr:pic>
      <xdr:nvPicPr>
        <xdr:cNvPr id="13" name="Picture 12">
          <a:extLst>
            <a:ext uri="{FF2B5EF4-FFF2-40B4-BE49-F238E27FC236}">
              <a16:creationId xmlns:a16="http://schemas.microsoft.com/office/drawing/2014/main" id="{E3F76C63-ABBA-4669-34F9-0711850E541F}"/>
            </a:ext>
          </a:extLst>
        </xdr:cNvPr>
        <xdr:cNvPicPr>
          <a:picLocks noChangeAspect="1"/>
        </xdr:cNvPicPr>
      </xdr:nvPicPr>
      <xdr:blipFill>
        <a:blip xmlns:r="http://schemas.openxmlformats.org/officeDocument/2006/relationships" r:embed="rId12"/>
        <a:stretch>
          <a:fillRect/>
        </a:stretch>
      </xdr:blipFill>
      <xdr:spPr>
        <a:xfrm>
          <a:off x="35308190" y="8309741"/>
          <a:ext cx="5364655" cy="4314151"/>
        </a:xfrm>
        <a:prstGeom prst="rect">
          <a:avLst/>
        </a:prstGeom>
      </xdr:spPr>
    </xdr:pic>
    <xdr:clientData/>
  </xdr:twoCellAnchor>
  <xdr:twoCellAnchor editAs="oneCell">
    <xdr:from>
      <xdr:col>2</xdr:col>
      <xdr:colOff>0</xdr:colOff>
      <xdr:row>45</xdr:row>
      <xdr:rowOff>0</xdr:rowOff>
    </xdr:from>
    <xdr:to>
      <xdr:col>7</xdr:col>
      <xdr:colOff>339580</xdr:colOff>
      <xdr:row>61</xdr:row>
      <xdr:rowOff>142328</xdr:rowOff>
    </xdr:to>
    <xdr:pic>
      <xdr:nvPicPr>
        <xdr:cNvPr id="14" name="Picture 13">
          <a:extLst>
            <a:ext uri="{FF2B5EF4-FFF2-40B4-BE49-F238E27FC236}">
              <a16:creationId xmlns:a16="http://schemas.microsoft.com/office/drawing/2014/main" id="{D22E5D72-A09B-1475-588F-6D1F304AC5FB}"/>
            </a:ext>
          </a:extLst>
        </xdr:cNvPr>
        <xdr:cNvPicPr>
          <a:picLocks noChangeAspect="1"/>
        </xdr:cNvPicPr>
      </xdr:nvPicPr>
      <xdr:blipFill>
        <a:blip xmlns:r="http://schemas.openxmlformats.org/officeDocument/2006/relationships" r:embed="rId13"/>
        <a:stretch>
          <a:fillRect/>
        </a:stretch>
      </xdr:blipFill>
      <xdr:spPr>
        <a:xfrm>
          <a:off x="3700517" y="13148879"/>
          <a:ext cx="6470615" cy="3120259"/>
        </a:xfrm>
        <a:prstGeom prst="rect">
          <a:avLst/>
        </a:prstGeom>
      </xdr:spPr>
    </xdr:pic>
    <xdr:clientData/>
  </xdr:twoCellAnchor>
  <xdr:twoCellAnchor editAs="oneCell">
    <xdr:from>
      <xdr:col>7</xdr:col>
      <xdr:colOff>755432</xdr:colOff>
      <xdr:row>45</xdr:row>
      <xdr:rowOff>120432</xdr:rowOff>
    </xdr:from>
    <xdr:to>
      <xdr:col>12</xdr:col>
      <xdr:colOff>395408</xdr:colOff>
      <xdr:row>60</xdr:row>
      <xdr:rowOff>76639</xdr:rowOff>
    </xdr:to>
    <xdr:pic>
      <xdr:nvPicPr>
        <xdr:cNvPr id="15" name="Picture 14">
          <a:extLst>
            <a:ext uri="{FF2B5EF4-FFF2-40B4-BE49-F238E27FC236}">
              <a16:creationId xmlns:a16="http://schemas.microsoft.com/office/drawing/2014/main" id="{66EA5E33-2009-C85E-F173-CA240F3B7A38}"/>
            </a:ext>
          </a:extLst>
        </xdr:cNvPr>
        <xdr:cNvPicPr>
          <a:picLocks noChangeAspect="1"/>
        </xdr:cNvPicPr>
      </xdr:nvPicPr>
      <xdr:blipFill>
        <a:blip xmlns:r="http://schemas.openxmlformats.org/officeDocument/2006/relationships" r:embed="rId14"/>
        <a:stretch>
          <a:fillRect/>
        </a:stretch>
      </xdr:blipFill>
      <xdr:spPr>
        <a:xfrm>
          <a:off x="10586984" y="13269311"/>
          <a:ext cx="5278338" cy="2748017"/>
        </a:xfrm>
        <a:prstGeom prst="rect">
          <a:avLst/>
        </a:prstGeom>
      </xdr:spPr>
    </xdr:pic>
    <xdr:clientData/>
  </xdr:twoCellAnchor>
  <xdr:twoCellAnchor editAs="oneCell">
    <xdr:from>
      <xdr:col>13</xdr:col>
      <xdr:colOff>0</xdr:colOff>
      <xdr:row>46</xdr:row>
      <xdr:rowOff>1</xdr:rowOff>
    </xdr:from>
    <xdr:to>
      <xdr:col>15</xdr:col>
      <xdr:colOff>2866207</xdr:colOff>
      <xdr:row>62</xdr:row>
      <xdr:rowOff>131380</xdr:rowOff>
    </xdr:to>
    <xdr:pic>
      <xdr:nvPicPr>
        <xdr:cNvPr id="16" name="Picture 15">
          <a:extLst>
            <a:ext uri="{FF2B5EF4-FFF2-40B4-BE49-F238E27FC236}">
              <a16:creationId xmlns:a16="http://schemas.microsoft.com/office/drawing/2014/main" id="{B07FE7CA-E6C1-6B54-25DC-0AF035758DFA}"/>
            </a:ext>
          </a:extLst>
        </xdr:cNvPr>
        <xdr:cNvPicPr>
          <a:picLocks noChangeAspect="1"/>
        </xdr:cNvPicPr>
      </xdr:nvPicPr>
      <xdr:blipFill>
        <a:blip xmlns:r="http://schemas.openxmlformats.org/officeDocument/2006/relationships" r:embed="rId15"/>
        <a:stretch>
          <a:fillRect/>
        </a:stretch>
      </xdr:blipFill>
      <xdr:spPr>
        <a:xfrm>
          <a:off x="16444310" y="13335001"/>
          <a:ext cx="5679914" cy="3109310"/>
        </a:xfrm>
        <a:prstGeom prst="rect">
          <a:avLst/>
        </a:prstGeom>
      </xdr:spPr>
    </xdr:pic>
    <xdr:clientData/>
  </xdr:twoCellAnchor>
  <xdr:twoCellAnchor editAs="oneCell">
    <xdr:from>
      <xdr:col>16</xdr:col>
      <xdr:colOff>0</xdr:colOff>
      <xdr:row>46</xdr:row>
      <xdr:rowOff>1</xdr:rowOff>
    </xdr:from>
    <xdr:to>
      <xdr:col>25</xdr:col>
      <xdr:colOff>221413</xdr:colOff>
      <xdr:row>64</xdr:row>
      <xdr:rowOff>65691</xdr:rowOff>
    </xdr:to>
    <xdr:pic>
      <xdr:nvPicPr>
        <xdr:cNvPr id="17" name="Picture 16">
          <a:extLst>
            <a:ext uri="{FF2B5EF4-FFF2-40B4-BE49-F238E27FC236}">
              <a16:creationId xmlns:a16="http://schemas.microsoft.com/office/drawing/2014/main" id="{79D3F03E-0A08-F6D7-F34F-62E7B74541A5}"/>
            </a:ext>
          </a:extLst>
        </xdr:cNvPr>
        <xdr:cNvPicPr>
          <a:picLocks noChangeAspect="1"/>
        </xdr:cNvPicPr>
      </xdr:nvPicPr>
      <xdr:blipFill>
        <a:blip xmlns:r="http://schemas.openxmlformats.org/officeDocument/2006/relationships" r:embed="rId16"/>
        <a:stretch>
          <a:fillRect/>
        </a:stretch>
      </xdr:blipFill>
      <xdr:spPr>
        <a:xfrm>
          <a:off x="22739569" y="13335001"/>
          <a:ext cx="6352447" cy="3415862"/>
        </a:xfrm>
        <a:prstGeom prst="rect">
          <a:avLst/>
        </a:prstGeom>
      </xdr:spPr>
    </xdr:pic>
    <xdr:clientData/>
  </xdr:twoCellAnchor>
  <xdr:twoCellAnchor editAs="oneCell">
    <xdr:from>
      <xdr:col>2</xdr:col>
      <xdr:colOff>0</xdr:colOff>
      <xdr:row>71</xdr:row>
      <xdr:rowOff>0</xdr:rowOff>
    </xdr:from>
    <xdr:to>
      <xdr:col>6</xdr:col>
      <xdr:colOff>339397</xdr:colOff>
      <xdr:row>84</xdr:row>
      <xdr:rowOff>104012</xdr:rowOff>
    </xdr:to>
    <xdr:pic>
      <xdr:nvPicPr>
        <xdr:cNvPr id="18" name="Picture 17">
          <a:extLst>
            <a:ext uri="{FF2B5EF4-FFF2-40B4-BE49-F238E27FC236}">
              <a16:creationId xmlns:a16="http://schemas.microsoft.com/office/drawing/2014/main" id="{B790754D-FF76-F657-073B-E9802D7C6DE0}"/>
            </a:ext>
          </a:extLst>
        </xdr:cNvPr>
        <xdr:cNvPicPr>
          <a:picLocks noChangeAspect="1"/>
        </xdr:cNvPicPr>
      </xdr:nvPicPr>
      <xdr:blipFill>
        <a:blip xmlns:r="http://schemas.openxmlformats.org/officeDocument/2006/relationships" r:embed="rId17"/>
        <a:stretch>
          <a:fillRect/>
        </a:stretch>
      </xdr:blipFill>
      <xdr:spPr>
        <a:xfrm>
          <a:off x="3700517" y="18174138"/>
          <a:ext cx="5496035" cy="2523581"/>
        </a:xfrm>
        <a:prstGeom prst="rect">
          <a:avLst/>
        </a:prstGeom>
      </xdr:spPr>
    </xdr:pic>
    <xdr:clientData/>
  </xdr:twoCellAnchor>
  <xdr:twoCellAnchor editAs="oneCell">
    <xdr:from>
      <xdr:col>7</xdr:col>
      <xdr:colOff>186122</xdr:colOff>
      <xdr:row>69</xdr:row>
      <xdr:rowOff>65690</xdr:rowOff>
    </xdr:from>
    <xdr:to>
      <xdr:col>9</xdr:col>
      <xdr:colOff>523016</xdr:colOff>
      <xdr:row>87</xdr:row>
      <xdr:rowOff>109483</xdr:rowOff>
    </xdr:to>
    <xdr:pic>
      <xdr:nvPicPr>
        <xdr:cNvPr id="19" name="Picture 18">
          <a:extLst>
            <a:ext uri="{FF2B5EF4-FFF2-40B4-BE49-F238E27FC236}">
              <a16:creationId xmlns:a16="http://schemas.microsoft.com/office/drawing/2014/main" id="{4A484A72-6882-05AB-3368-4F09137024A0}"/>
            </a:ext>
          </a:extLst>
        </xdr:cNvPr>
        <xdr:cNvPicPr>
          <a:picLocks noChangeAspect="1"/>
        </xdr:cNvPicPr>
      </xdr:nvPicPr>
      <xdr:blipFill>
        <a:blip xmlns:r="http://schemas.openxmlformats.org/officeDocument/2006/relationships" r:embed="rId18"/>
        <a:stretch>
          <a:fillRect/>
        </a:stretch>
      </xdr:blipFill>
      <xdr:spPr>
        <a:xfrm>
          <a:off x="10017674" y="17867587"/>
          <a:ext cx="2986376" cy="3393965"/>
        </a:xfrm>
        <a:prstGeom prst="rect">
          <a:avLst/>
        </a:prstGeom>
      </xdr:spPr>
    </xdr:pic>
    <xdr:clientData/>
  </xdr:twoCellAnchor>
  <xdr:twoCellAnchor editAs="oneCell">
    <xdr:from>
      <xdr:col>10</xdr:col>
      <xdr:colOff>0</xdr:colOff>
      <xdr:row>69</xdr:row>
      <xdr:rowOff>0</xdr:rowOff>
    </xdr:from>
    <xdr:to>
      <xdr:col>15</xdr:col>
      <xdr:colOff>777328</xdr:colOff>
      <xdr:row>86</xdr:row>
      <xdr:rowOff>26438</xdr:rowOff>
    </xdr:to>
    <xdr:pic>
      <xdr:nvPicPr>
        <xdr:cNvPr id="20" name="Picture 19">
          <a:extLst>
            <a:ext uri="{FF2B5EF4-FFF2-40B4-BE49-F238E27FC236}">
              <a16:creationId xmlns:a16="http://schemas.microsoft.com/office/drawing/2014/main" id="{FD9684D5-0B05-CCA7-CCF5-9084FAE5940C}"/>
            </a:ext>
          </a:extLst>
        </xdr:cNvPr>
        <xdr:cNvPicPr>
          <a:picLocks noChangeAspect="1"/>
        </xdr:cNvPicPr>
      </xdr:nvPicPr>
      <xdr:blipFill>
        <a:blip xmlns:r="http://schemas.openxmlformats.org/officeDocument/2006/relationships" r:embed="rId19"/>
        <a:stretch>
          <a:fillRect/>
        </a:stretch>
      </xdr:blipFill>
      <xdr:spPr>
        <a:xfrm>
          <a:off x="13455431" y="17801897"/>
          <a:ext cx="6579914" cy="31904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42</xdr:row>
      <xdr:rowOff>57150</xdr:rowOff>
    </xdr:from>
    <xdr:to>
      <xdr:col>4</xdr:col>
      <xdr:colOff>124702</xdr:colOff>
      <xdr:row>70</xdr:row>
      <xdr:rowOff>162684</xdr:rowOff>
    </xdr:to>
    <xdr:pic>
      <xdr:nvPicPr>
        <xdr:cNvPr id="2" name="Picture 1">
          <a:extLst>
            <a:ext uri="{FF2B5EF4-FFF2-40B4-BE49-F238E27FC236}">
              <a16:creationId xmlns:a16="http://schemas.microsoft.com/office/drawing/2014/main" id="{58918978-E49F-42B1-2BA3-FC810194FF72}"/>
            </a:ext>
          </a:extLst>
        </xdr:cNvPr>
        <xdr:cNvPicPr>
          <a:picLocks noChangeAspect="1"/>
        </xdr:cNvPicPr>
      </xdr:nvPicPr>
      <xdr:blipFill>
        <a:blip xmlns:r="http://schemas.openxmlformats.org/officeDocument/2006/relationships" r:embed="rId1"/>
        <a:stretch>
          <a:fillRect/>
        </a:stretch>
      </xdr:blipFill>
      <xdr:spPr>
        <a:xfrm>
          <a:off x="152400" y="11677650"/>
          <a:ext cx="6287377" cy="54395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3</xdr:col>
      <xdr:colOff>139700</xdr:colOff>
      <xdr:row>29</xdr:row>
      <xdr:rowOff>19050</xdr:rowOff>
    </xdr:to>
    <xdr:pic>
      <xdr:nvPicPr>
        <xdr:cNvPr id="2" name="Picture 1">
          <a:extLst>
            <a:ext uri="{FF2B5EF4-FFF2-40B4-BE49-F238E27FC236}">
              <a16:creationId xmlns:a16="http://schemas.microsoft.com/office/drawing/2014/main" id="{02D949F6-54B1-420D-95EB-F299061F5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30500"/>
          <a:ext cx="2724150" cy="296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3</xdr:col>
      <xdr:colOff>209550</xdr:colOff>
      <xdr:row>28</xdr:row>
      <xdr:rowOff>6350</xdr:rowOff>
    </xdr:to>
    <xdr:pic>
      <xdr:nvPicPr>
        <xdr:cNvPr id="2" name="Picture 1">
          <a:extLst>
            <a:ext uri="{FF2B5EF4-FFF2-40B4-BE49-F238E27FC236}">
              <a16:creationId xmlns:a16="http://schemas.microsoft.com/office/drawing/2014/main" id="{2FE17EFC-21E3-40AF-8D11-5738B2F59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5750"/>
          <a:ext cx="2794000" cy="276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2</xdr:col>
      <xdr:colOff>654050</xdr:colOff>
      <xdr:row>25</xdr:row>
      <xdr:rowOff>63500</xdr:rowOff>
    </xdr:to>
    <xdr:pic>
      <xdr:nvPicPr>
        <xdr:cNvPr id="2" name="Picture 1">
          <a:extLst>
            <a:ext uri="{FF2B5EF4-FFF2-40B4-BE49-F238E27FC236}">
              <a16:creationId xmlns:a16="http://schemas.microsoft.com/office/drawing/2014/main" id="{C79E686D-70B4-4C79-8930-70EAF76F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30500"/>
          <a:ext cx="2279650" cy="227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3</xdr:col>
      <xdr:colOff>685798</xdr:colOff>
      <xdr:row>30</xdr:row>
      <xdr:rowOff>124470</xdr:rowOff>
    </xdr:to>
    <xdr:pic>
      <xdr:nvPicPr>
        <xdr:cNvPr id="2" name="Picture 1">
          <a:extLst>
            <a:ext uri="{FF2B5EF4-FFF2-40B4-BE49-F238E27FC236}">
              <a16:creationId xmlns:a16="http://schemas.microsoft.com/office/drawing/2014/main" id="{124CADFF-CC35-4D4E-A1B4-CEEBB5AF8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546350"/>
          <a:ext cx="3454398" cy="3439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33</xdr:row>
      <xdr:rowOff>0</xdr:rowOff>
    </xdr:from>
    <xdr:to>
      <xdr:col>2</xdr:col>
      <xdr:colOff>752476</xdr:colOff>
      <xdr:row>46</xdr:row>
      <xdr:rowOff>120683</xdr:rowOff>
    </xdr:to>
    <xdr:pic>
      <xdr:nvPicPr>
        <xdr:cNvPr id="3" name="Picture 2">
          <a:extLst>
            <a:ext uri="{FF2B5EF4-FFF2-40B4-BE49-F238E27FC236}">
              <a16:creationId xmlns:a16="http://schemas.microsoft.com/office/drawing/2014/main" id="{E99DC57B-5C6C-483D-93A2-A080CE01EB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6413500"/>
          <a:ext cx="2530475" cy="251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xdr:colOff>
      <xdr:row>12</xdr:row>
      <xdr:rowOff>0</xdr:rowOff>
    </xdr:from>
    <xdr:to>
      <xdr:col>3</xdr:col>
      <xdr:colOff>996951</xdr:colOff>
      <xdr:row>32</xdr:row>
      <xdr:rowOff>121445</xdr:rowOff>
    </xdr:to>
    <xdr:pic>
      <xdr:nvPicPr>
        <xdr:cNvPr id="2" name="Picture 1">
          <a:extLst>
            <a:ext uri="{FF2B5EF4-FFF2-40B4-BE49-F238E27FC236}">
              <a16:creationId xmlns:a16="http://schemas.microsoft.com/office/drawing/2014/main" id="{239C5C30-6902-4937-8105-54D5EB19C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2641600"/>
          <a:ext cx="3803650" cy="3804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22</xdr:col>
      <xdr:colOff>456335</xdr:colOff>
      <xdr:row>21</xdr:row>
      <xdr:rowOff>231198</xdr:rowOff>
    </xdr:from>
    <xdr:to>
      <xdr:col>35</xdr:col>
      <xdr:colOff>299219</xdr:colOff>
      <xdr:row>28</xdr:row>
      <xdr:rowOff>226868</xdr:rowOff>
    </xdr:to>
    <xdr:pic>
      <xdr:nvPicPr>
        <xdr:cNvPr id="2" name="Picture 4">
          <a:extLst>
            <a:ext uri="{FF2B5EF4-FFF2-40B4-BE49-F238E27FC236}">
              <a16:creationId xmlns:a16="http://schemas.microsoft.com/office/drawing/2014/main" id="{53A01AC7-3A9E-48AA-9839-06E8CA1360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268210" y="4888923"/>
          <a:ext cx="7881984" cy="2005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35</xdr:row>
      <xdr:rowOff>190499</xdr:rowOff>
    </xdr:from>
    <xdr:to>
      <xdr:col>2</xdr:col>
      <xdr:colOff>954468</xdr:colOff>
      <xdr:row>38</xdr:row>
      <xdr:rowOff>86590</xdr:rowOff>
    </xdr:to>
    <xdr:pic>
      <xdr:nvPicPr>
        <xdr:cNvPr id="3" name="Picture 2">
          <a:extLst>
            <a:ext uri="{FF2B5EF4-FFF2-40B4-BE49-F238E27FC236}">
              <a16:creationId xmlns:a16="http://schemas.microsoft.com/office/drawing/2014/main" id="{7B51C3C4-E3AA-45FD-9C51-9F137088A3DE}"/>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286749"/>
          <a:ext cx="3735768" cy="410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36</xdr:row>
      <xdr:rowOff>0</xdr:rowOff>
    </xdr:from>
    <xdr:to>
      <xdr:col>14</xdr:col>
      <xdr:colOff>542925</xdr:colOff>
      <xdr:row>36</xdr:row>
      <xdr:rowOff>180975</xdr:rowOff>
    </xdr:to>
    <xdr:pic>
      <xdr:nvPicPr>
        <xdr:cNvPr id="4" name="Picture 3">
          <a:extLst>
            <a:ext uri="{FF2B5EF4-FFF2-40B4-BE49-F238E27FC236}">
              <a16:creationId xmlns:a16="http://schemas.microsoft.com/office/drawing/2014/main" id="{A8883712-D1F3-41EF-97A4-A0348646E25B}"/>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410575" y="8286750"/>
          <a:ext cx="577215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199159</xdr:colOff>
      <xdr:row>66</xdr:row>
      <xdr:rowOff>86591</xdr:rowOff>
    </xdr:from>
    <xdr:to>
      <xdr:col>2</xdr:col>
      <xdr:colOff>433820</xdr:colOff>
      <xdr:row>68</xdr:row>
      <xdr:rowOff>48491</xdr:rowOff>
    </xdr:to>
    <xdr:pic>
      <xdr:nvPicPr>
        <xdr:cNvPr id="3" name="Picture 2">
          <a:extLst>
            <a:ext uri="{FF2B5EF4-FFF2-40B4-BE49-F238E27FC236}">
              <a16:creationId xmlns:a16="http://schemas.microsoft.com/office/drawing/2014/main" id="{3E06EBF0-3C7D-40FE-8D76-2E26DC8ACB32}"/>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159" y="14296159"/>
          <a:ext cx="277177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66</xdr:row>
      <xdr:rowOff>0</xdr:rowOff>
    </xdr:from>
    <xdr:to>
      <xdr:col>13</xdr:col>
      <xdr:colOff>542925</xdr:colOff>
      <xdr:row>66</xdr:row>
      <xdr:rowOff>180975</xdr:rowOff>
    </xdr:to>
    <xdr:pic>
      <xdr:nvPicPr>
        <xdr:cNvPr id="4" name="Picture 3">
          <a:extLst>
            <a:ext uri="{FF2B5EF4-FFF2-40B4-BE49-F238E27FC236}">
              <a16:creationId xmlns:a16="http://schemas.microsoft.com/office/drawing/2014/main" id="{54F44F86-BBA7-40B9-9A61-884FA21D279E}"/>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29275" y="9829800"/>
          <a:ext cx="577215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8" Type="http://schemas.openxmlformats.org/officeDocument/2006/relationships/hyperlink" Target="https://tenaxusa.com/products/cera-fluida?srsltid=AfmBOorhRR5GFWcSt57YCyIqOa_Tt9tw2hefuPpvBIsa_LIu4RYrHZxo" TargetMode="External"/><Relationship Id="rId13" Type="http://schemas.openxmlformats.org/officeDocument/2006/relationships/hyperlink" Target="https://tenaxusa.com/products/cera-black-g" TargetMode="External"/><Relationship Id="rId3" Type="http://schemas.openxmlformats.org/officeDocument/2006/relationships/hyperlink" Target="https://www.sawcuttingspecialties.net/shop/TENAX-Quartz-Toner-Plus-p585747982" TargetMode="External"/><Relationship Id="rId7" Type="http://schemas.openxmlformats.org/officeDocument/2006/relationships/hyperlink" Target="https://www.walmart.com/ip/Tenax-Uniblack-Liquid-Wax-Step-2-1-Quart/512885067?wmlspartner=wlpa&amp;selectedSellerId=18411&amp;adid=22222222227512885067_18411_14069003552_202077872&amp;wl0=&amp;wl1=g&amp;wl2=c&amp;wl3=42423897272&amp;wl4=pla-2449037643288&amp;wl5=9211801&amp;wl6=&amp;wl7=&amp;wl8=&amp;wl9=pla&amp;wl10=125211802&amp;wl11=online&amp;wl12=512885067_18411&amp;veh=sem&amp;gad_source=1&amp;gad_campaignid=202077872&amp;gbraid=0AAAAADmfBIo2HkKh5XkbBTI4rC_MkV_mB&amp;gclid=EAIaIQobChMI4LjmjZbalQMVpHhHAR3-0TgeEAQYAiABEgL0EfD_BwE" TargetMode="External"/><Relationship Id="rId12" Type="http://schemas.openxmlformats.org/officeDocument/2006/relationships/hyperlink" Target="https://www.amazon.com/Tenax-Tewax-Clear-Wax-Paste/dp/B004UHGFS0" TargetMode="External"/><Relationship Id="rId17" Type="http://schemas.openxmlformats.org/officeDocument/2006/relationships/comments" Target="../comments1.xml"/><Relationship Id="rId2" Type="http://schemas.openxmlformats.org/officeDocument/2006/relationships/hyperlink" Target="https://www.youtube.com/watch?v=GFiPnI8iBhw" TargetMode="External"/><Relationship Id="rId16" Type="http://schemas.openxmlformats.org/officeDocument/2006/relationships/vmlDrawing" Target="../drawings/vmlDrawing1.vml"/><Relationship Id="rId1" Type="http://schemas.openxmlformats.org/officeDocument/2006/relationships/hyperlink" Target="https://www.tenax4you.com/lustro-italiano-stone-cleaner-32-fl-oz-p/lustroclean.htm" TargetMode="External"/><Relationship Id="rId6" Type="http://schemas.openxmlformats.org/officeDocument/2006/relationships/hyperlink" Target="https://www.amazon.com/Tenax-Fluida-Clear-Liquid-Liter/dp/B0016ZWB28" TargetMode="External"/><Relationship Id="rId11" Type="http://schemas.openxmlformats.org/officeDocument/2006/relationships/hyperlink" Target="https://www.walmart.com/ip/Tenax-Solid-Wax-Paste-Black-1-Liter/16678320422?adsRedirect=true" TargetMode="External"/><Relationship Id="rId5" Type="http://schemas.openxmlformats.org/officeDocument/2006/relationships/hyperlink" Target="https://www.youtube.com/watch?v=qchXa89ewt4" TargetMode="External"/><Relationship Id="rId15" Type="http://schemas.openxmlformats.org/officeDocument/2006/relationships/drawing" Target="../drawings/drawing3.xml"/><Relationship Id="rId10" Type="http://schemas.openxmlformats.org/officeDocument/2006/relationships/hyperlink" Target="https://www.shopnsavemart.com/tenax-tewax/" TargetMode="External"/><Relationship Id="rId4" Type="http://schemas.openxmlformats.org/officeDocument/2006/relationships/hyperlink" Target="https://www.amazon.com/Lustro-Italiano-Stone-Cleaner-32-Ounce/dp/B004UHFF86" TargetMode="External"/><Relationship Id="rId9" Type="http://schemas.openxmlformats.org/officeDocument/2006/relationships/hyperlink" Target="https://atlaspreservation.com/products/liquid-wax-cera-fluida-1-quart?srsltid=AfmBOor2W4wxfo4MkqNVHC7oE5huaNSiFB8ADlni6vfGBt7UttnH4_NV" TargetMode="External"/><Relationship Id="rId1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lorric.com/en/Articles/nozzle/all/spray-angle-intro" TargetMode="External"/><Relationship Id="rId1" Type="http://schemas.openxmlformats.org/officeDocument/2006/relationships/hyperlink" Target="https://gamutpackaging.com/blogs/resources/understanding-spray-bottle-capacity-how-many-sprays-are-in-common-sizes?srsltid=AfmBOopDgEyckhVaASm1VnIfU4GWlj-vXIkOGWoiGlhW6gUyMtkNTcHJ"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google.com/url?sa=i&amp;source=web&amp;rct=j&amp;url=https://www.youtube.com/watch?v%3DI6SpzUsYwVw%26t%3D88&amp;ved=2ahUKEwje48Xfz8OVAxUiF1kFHaXPBuwQ__QQegoIAAgACAAIDhAG&amp;opi=89978449&amp;cd&amp;psig=AOvVaw0I_R6j4GuRClULFl-Ar8Ks&amp;ust=1783618746241000" TargetMode="External"/><Relationship Id="rId1" Type="http://schemas.openxmlformats.org/officeDocument/2006/relationships/hyperlink" Target="https://www.google.com/url?sa=t&amp;rct=j&amp;q=&amp;esrc=s&amp;source=web&amp;cd=&amp;cad=rja&amp;uact=8&amp;ved=2ahUKEwiAjoTfz8OVAxXMGVkFHf_qGC4QtwJ6BAgZEAI&amp;url=https%3A%2F%2Fwww.youtube.com%2Fwatch%3Fv%3DVnXGlCxFlDw&amp;usg=AOvVaw0NTTxoT6LclrpQZNIQECKl&amp;opi=89978449"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selectstonetools.com/quartz-toner-plus-250ml-p/1mpa00bg501q05.htm"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lorric.com/en/Articles/nozzle/all/spray-angle-intro" TargetMode="External"/><Relationship Id="rId2" Type="http://schemas.openxmlformats.org/officeDocument/2006/relationships/hyperlink" Target="https://gamutpackaging.com/blogs/resources/understanding-spray-bottle-capacity-how-many-sprays-are-in-common-sizes?srsltid=AfmBOopDgEyckhVaASm1VnIfU4GWlj-vXIkOGWoiGlhW6gUyMtkNTcHJ" TargetMode="External"/><Relationship Id="rId1" Type="http://schemas.openxmlformats.org/officeDocument/2006/relationships/hyperlink" Target="https://www.tenax4you.com/lustro-italiano-stone-cleaner-32-fl-oz-p/lustroclean.htm" TargetMode="External"/><Relationship Id="rId4"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5.bin"/><Relationship Id="rId1" Type="http://schemas.openxmlformats.org/officeDocument/2006/relationships/hyperlink" Target="https://hero.epa.gov/reference/1064974/"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6.bin"/><Relationship Id="rId1" Type="http://schemas.openxmlformats.org/officeDocument/2006/relationships/hyperlink" Target="https://hero.epa.gov/reference/1064974/" TargetMode="External"/></Relationships>
</file>

<file path=xl/worksheets/_rels/sheet1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D71B4-E05F-4BDD-9F5A-59141168D11E}">
  <sheetPr codeName="Sheet1"/>
  <dimension ref="A1:A18"/>
  <sheetViews>
    <sheetView showGridLines="0" tabSelected="1" zoomScaleNormal="100" workbookViewId="0"/>
  </sheetViews>
  <sheetFormatPr defaultRowHeight="15" x14ac:dyDescent="0.25"/>
  <cols>
    <col min="1" max="1" width="112.5703125" style="2" customWidth="1"/>
    <col min="2" max="16384" width="9.140625" style="2"/>
  </cols>
  <sheetData>
    <row r="1" spans="1:1" ht="18.75" x14ac:dyDescent="0.3">
      <c r="A1" s="1" t="s">
        <v>0</v>
      </c>
    </row>
    <row r="2" spans="1:1" ht="18.75" x14ac:dyDescent="0.3">
      <c r="A2" s="3" t="s">
        <v>569</v>
      </c>
    </row>
    <row r="3" spans="1:1" x14ac:dyDescent="0.25">
      <c r="A3" s="4"/>
    </row>
    <row r="4" spans="1:1" ht="20.25" x14ac:dyDescent="0.3">
      <c r="A4" s="5" t="s">
        <v>571</v>
      </c>
    </row>
    <row r="5" spans="1:1" x14ac:dyDescent="0.25">
      <c r="A5" s="4"/>
    </row>
    <row r="6" spans="1:1" ht="18.75" x14ac:dyDescent="0.25">
      <c r="A6" s="6" t="s">
        <v>570</v>
      </c>
    </row>
    <row r="7" spans="1:1" ht="15.75" x14ac:dyDescent="0.25">
      <c r="A7" s="7"/>
    </row>
    <row r="9" spans="1:1" x14ac:dyDescent="0.25">
      <c r="A9" s="4"/>
    </row>
    <row r="10" spans="1:1" x14ac:dyDescent="0.25">
      <c r="A10" s="4"/>
    </row>
    <row r="11" spans="1:1" x14ac:dyDescent="0.25">
      <c r="A11" s="4"/>
    </row>
    <row r="12" spans="1:1" x14ac:dyDescent="0.25">
      <c r="A12" s="4"/>
    </row>
    <row r="13" spans="1:1" x14ac:dyDescent="0.25">
      <c r="A13" s="4"/>
    </row>
    <row r="16" spans="1:1" ht="15.75" x14ac:dyDescent="0.25">
      <c r="A16" s="8"/>
    </row>
    <row r="18" s="2" customFormat="1" x14ac:dyDescent="0.25"/>
  </sheetData>
  <sheetProtection sheet="1" objects="1" scenarios="1" formatCells="0" formatColumns="0" formatRows="0" sort="0" autoFilter="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48F8D-A6D8-41BE-83EF-424F04165962}">
  <sheetPr codeName="Sheet2"/>
  <dimension ref="A1:D34"/>
  <sheetViews>
    <sheetView workbookViewId="0"/>
  </sheetViews>
  <sheetFormatPr defaultColWidth="8.5703125" defaultRowHeight="15" x14ac:dyDescent="0.25"/>
  <cols>
    <col min="1" max="1" width="30.42578125" style="22" customWidth="1"/>
    <col min="2" max="2" width="49.85546875" style="11" customWidth="1"/>
    <col min="3" max="16384" width="8.5703125" style="11"/>
  </cols>
  <sheetData>
    <row r="1" spans="1:4" ht="21" x14ac:dyDescent="0.25">
      <c r="A1" s="9" t="s">
        <v>1</v>
      </c>
      <c r="B1" s="10"/>
    </row>
    <row r="3" spans="1:4" ht="21" customHeight="1" x14ac:dyDescent="0.25">
      <c r="A3" s="12" t="s">
        <v>2</v>
      </c>
      <c r="B3" s="12" t="s">
        <v>3</v>
      </c>
    </row>
    <row r="4" spans="1:4" s="15" customFormat="1" ht="30.95" customHeight="1" x14ac:dyDescent="0.25">
      <c r="A4" s="13" t="s">
        <v>4</v>
      </c>
      <c r="B4" s="14" t="s">
        <v>5</v>
      </c>
    </row>
    <row r="5" spans="1:4" s="15" customFormat="1" ht="30.95" customHeight="1" x14ac:dyDescent="0.25">
      <c r="A5" s="16" t="s">
        <v>6</v>
      </c>
      <c r="B5" s="17" t="s">
        <v>572</v>
      </c>
    </row>
    <row r="6" spans="1:4" s="15" customFormat="1" ht="30.95" customHeight="1" x14ac:dyDescent="0.25">
      <c r="A6" s="16" t="s">
        <v>7</v>
      </c>
      <c r="B6" s="17" t="s">
        <v>8</v>
      </c>
    </row>
    <row r="7" spans="1:4" ht="30" x14ac:dyDescent="0.25">
      <c r="A7" s="16" t="s">
        <v>9</v>
      </c>
      <c r="B7" s="17" t="s">
        <v>10</v>
      </c>
    </row>
    <row r="8" spans="1:4" s="15" customFormat="1" ht="30" x14ac:dyDescent="0.25">
      <c r="A8" s="16" t="s">
        <v>11</v>
      </c>
      <c r="B8" s="17" t="s">
        <v>12</v>
      </c>
    </row>
    <row r="9" spans="1:4" s="15" customFormat="1" ht="33.6" customHeight="1" x14ac:dyDescent="0.25">
      <c r="A9" s="18" t="s">
        <v>13</v>
      </c>
      <c r="B9" s="19" t="s">
        <v>14</v>
      </c>
      <c r="D9" s="20"/>
    </row>
    <row r="10" spans="1:4" s="15" customFormat="1" ht="30" x14ac:dyDescent="0.25">
      <c r="A10" s="21" t="s">
        <v>15</v>
      </c>
      <c r="B10" s="17" t="s">
        <v>16</v>
      </c>
      <c r="D10" s="20"/>
    </row>
    <row r="11" spans="1:4" ht="30" x14ac:dyDescent="0.25">
      <c r="A11" s="21" t="s">
        <v>492</v>
      </c>
      <c r="B11" s="17" t="s">
        <v>493</v>
      </c>
      <c r="D11" s="20"/>
    </row>
    <row r="12" spans="1:4" x14ac:dyDescent="0.25">
      <c r="D12" s="20"/>
    </row>
    <row r="13" spans="1:4" x14ac:dyDescent="0.25">
      <c r="D13" s="20"/>
    </row>
    <row r="14" spans="1:4" x14ac:dyDescent="0.25">
      <c r="D14" s="20"/>
    </row>
    <row r="15" spans="1:4" x14ac:dyDescent="0.25">
      <c r="D15" s="20"/>
    </row>
    <row r="16" spans="1:4" x14ac:dyDescent="0.25">
      <c r="D16" s="20"/>
    </row>
    <row r="17" spans="4:4" x14ac:dyDescent="0.25">
      <c r="D17" s="20"/>
    </row>
    <row r="18" spans="4:4" x14ac:dyDescent="0.25">
      <c r="D18" s="20"/>
    </row>
    <row r="19" spans="4:4" x14ac:dyDescent="0.25">
      <c r="D19" s="20"/>
    </row>
    <row r="20" spans="4:4" x14ac:dyDescent="0.25">
      <c r="D20" s="20"/>
    </row>
    <row r="21" spans="4:4" x14ac:dyDescent="0.25">
      <c r="D21" s="20"/>
    </row>
    <row r="22" spans="4:4" x14ac:dyDescent="0.25">
      <c r="D22" s="20"/>
    </row>
    <row r="23" spans="4:4" x14ac:dyDescent="0.25">
      <c r="D23" s="20"/>
    </row>
    <row r="24" spans="4:4" x14ac:dyDescent="0.25">
      <c r="D24" s="20"/>
    </row>
    <row r="25" spans="4:4" x14ac:dyDescent="0.25">
      <c r="D25" s="20"/>
    </row>
    <row r="26" spans="4:4" x14ac:dyDescent="0.25">
      <c r="D26" s="20"/>
    </row>
    <row r="27" spans="4:4" x14ac:dyDescent="0.25">
      <c r="D27" s="20"/>
    </row>
    <row r="28" spans="4:4" x14ac:dyDescent="0.25">
      <c r="D28" s="20"/>
    </row>
    <row r="29" spans="4:4" x14ac:dyDescent="0.25">
      <c r="D29" s="20"/>
    </row>
    <row r="30" spans="4:4" x14ac:dyDescent="0.25">
      <c r="D30" s="20"/>
    </row>
    <row r="31" spans="4:4" x14ac:dyDescent="0.25">
      <c r="D31" s="20"/>
    </row>
    <row r="32" spans="4:4" x14ac:dyDescent="0.25">
      <c r="D32" s="20"/>
    </row>
    <row r="33" spans="4:4" x14ac:dyDescent="0.25">
      <c r="D33" s="20"/>
    </row>
    <row r="34" spans="4:4" x14ac:dyDescent="0.25">
      <c r="D34" s="20"/>
    </row>
  </sheetData>
  <sheetProtection sheet="1" objects="1" scenarios="1" formatCells="0" formatColumns="0" formatRows="0" sort="0" autoFilter="0"/>
  <autoFilter ref="A3:B3" xr:uid="{59C48F8D-A6D8-41BE-83EF-424F04165962}"/>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83625-6B76-4578-9523-AED74FFBB0B2}">
  <sheetPr codeName="Sheet4"/>
  <dimension ref="A1:AQ36"/>
  <sheetViews>
    <sheetView workbookViewId="0">
      <selection sqref="A1:D1"/>
    </sheetView>
  </sheetViews>
  <sheetFormatPr defaultRowHeight="15" x14ac:dyDescent="0.25"/>
  <cols>
    <col min="1" max="1" width="11.5703125" style="2" customWidth="1"/>
    <col min="2" max="2" width="11" style="2" customWidth="1"/>
    <col min="3" max="3" width="12.140625" style="2" customWidth="1"/>
    <col min="4" max="4" width="10.140625" style="2" customWidth="1"/>
    <col min="5" max="7" width="9.140625" style="2"/>
    <col min="8" max="8" width="13.5703125" style="2" bestFit="1" customWidth="1"/>
    <col min="9" max="16384" width="9.140625" style="2"/>
  </cols>
  <sheetData>
    <row r="1" spans="1:43" ht="42" customHeight="1" x14ac:dyDescent="0.25">
      <c r="A1" s="23" t="s">
        <v>17</v>
      </c>
      <c r="B1" s="23"/>
      <c r="C1" s="23"/>
      <c r="D1" s="23"/>
      <c r="F1" s="24"/>
      <c r="G1" s="25"/>
      <c r="H1" s="25"/>
      <c r="I1" s="25"/>
      <c r="J1" s="26"/>
      <c r="K1" s="26"/>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row>
    <row r="2" spans="1:43" x14ac:dyDescent="0.25">
      <c r="A2" s="25"/>
      <c r="B2" s="26"/>
      <c r="C2" s="25"/>
      <c r="D2" s="25"/>
      <c r="E2" s="25"/>
      <c r="F2" s="25"/>
      <c r="G2" s="25"/>
      <c r="H2" s="25"/>
      <c r="I2" s="25"/>
      <c r="J2" s="26"/>
      <c r="K2" s="26"/>
      <c r="L2" s="25"/>
      <c r="M2" s="25"/>
      <c r="N2" s="25"/>
      <c r="O2" s="25"/>
      <c r="P2" s="25"/>
      <c r="Q2" s="25"/>
      <c r="R2" s="25"/>
      <c r="S2" s="25"/>
      <c r="T2" s="25"/>
      <c r="U2" s="25"/>
      <c r="V2" s="25"/>
      <c r="W2" s="27"/>
      <c r="X2" s="25"/>
      <c r="Y2" s="25"/>
      <c r="Z2" s="25"/>
      <c r="AA2" s="25"/>
      <c r="AB2" s="25"/>
      <c r="AC2" s="25"/>
      <c r="AD2" s="25"/>
      <c r="AE2" s="25"/>
      <c r="AF2" s="25"/>
      <c r="AG2" s="25"/>
      <c r="AH2" s="25"/>
      <c r="AI2" s="25"/>
      <c r="AJ2" s="25"/>
      <c r="AK2" s="25"/>
      <c r="AL2" s="25"/>
      <c r="AM2" s="25"/>
      <c r="AN2" s="25"/>
      <c r="AO2" s="25"/>
      <c r="AP2" s="25"/>
      <c r="AQ2" s="25"/>
    </row>
    <row r="3" spans="1:43" ht="17.25" customHeight="1" x14ac:dyDescent="0.25">
      <c r="A3" s="28"/>
      <c r="B3" s="29" t="s">
        <v>18</v>
      </c>
      <c r="C3" s="30"/>
      <c r="D3" s="30"/>
      <c r="E3" s="30"/>
      <c r="F3" s="30"/>
      <c r="G3" s="30"/>
      <c r="H3" s="30"/>
      <c r="I3" s="30"/>
      <c r="J3" s="30"/>
      <c r="K3" s="31"/>
      <c r="L3" s="32" t="s">
        <v>19</v>
      </c>
      <c r="M3" s="33"/>
      <c r="N3" s="34"/>
      <c r="O3" s="32" t="s">
        <v>20</v>
      </c>
      <c r="P3" s="33"/>
      <c r="Q3" s="34"/>
      <c r="R3" s="25"/>
      <c r="S3" s="25"/>
      <c r="T3" s="25"/>
      <c r="U3" s="25"/>
      <c r="V3" s="25"/>
      <c r="W3" s="25"/>
      <c r="X3" s="25"/>
      <c r="Y3" s="25"/>
      <c r="Z3" s="25"/>
      <c r="AA3" s="25"/>
      <c r="AB3" s="25"/>
      <c r="AC3" s="25"/>
      <c r="AD3" s="25"/>
      <c r="AE3" s="25"/>
      <c r="AF3" s="25"/>
      <c r="AG3" s="25"/>
      <c r="AH3" s="25"/>
      <c r="AI3" s="25"/>
      <c r="AJ3" s="25"/>
      <c r="AK3" s="25"/>
      <c r="AL3" s="25"/>
      <c r="AM3" s="25"/>
      <c r="AN3" s="25"/>
      <c r="AO3" s="25"/>
      <c r="AP3" s="25"/>
      <c r="AQ3" s="25"/>
    </row>
    <row r="4" spans="1:43" ht="45" customHeight="1" x14ac:dyDescent="0.25">
      <c r="A4" s="35" t="s">
        <v>21</v>
      </c>
      <c r="B4" s="35" t="s">
        <v>22</v>
      </c>
      <c r="C4" s="35" t="s">
        <v>21</v>
      </c>
      <c r="D4" s="35" t="s">
        <v>21</v>
      </c>
      <c r="E4" s="36" t="s">
        <v>23</v>
      </c>
      <c r="F4" s="36" t="s">
        <v>24</v>
      </c>
      <c r="G4" s="37" t="s">
        <v>25</v>
      </c>
      <c r="H4" s="37" t="s">
        <v>26</v>
      </c>
      <c r="I4" s="36" t="s">
        <v>27</v>
      </c>
      <c r="J4" s="38" t="s">
        <v>28</v>
      </c>
      <c r="K4" s="38" t="s">
        <v>29</v>
      </c>
      <c r="L4" s="37" t="s">
        <v>30</v>
      </c>
      <c r="M4" s="37" t="s">
        <v>31</v>
      </c>
      <c r="N4" s="37" t="s">
        <v>32</v>
      </c>
      <c r="O4" s="37" t="s">
        <v>33</v>
      </c>
      <c r="P4" s="37" t="s">
        <v>34</v>
      </c>
      <c r="Q4" s="37" t="s">
        <v>32</v>
      </c>
      <c r="R4" s="39"/>
      <c r="S4" s="40"/>
      <c r="T4" s="40"/>
      <c r="U4" s="40"/>
      <c r="V4" s="40"/>
      <c r="W4" s="40"/>
      <c r="X4" s="40"/>
      <c r="Y4" s="41"/>
      <c r="Z4" s="40"/>
      <c r="AA4" s="40"/>
      <c r="AB4" s="40"/>
      <c r="AC4" s="40"/>
      <c r="AD4" s="40"/>
      <c r="AE4" s="40"/>
      <c r="AF4" s="40"/>
      <c r="AG4" s="40"/>
      <c r="AH4" s="40"/>
      <c r="AI4" s="40"/>
      <c r="AJ4" s="40"/>
      <c r="AK4" s="40"/>
      <c r="AL4" s="40"/>
      <c r="AM4" s="40"/>
      <c r="AN4" s="40"/>
      <c r="AO4" s="40"/>
      <c r="AP4" s="40"/>
      <c r="AQ4" s="40"/>
    </row>
    <row r="5" spans="1:43" ht="30" x14ac:dyDescent="0.25">
      <c r="A5" s="42" t="s">
        <v>35</v>
      </c>
      <c r="B5" s="42" t="s">
        <v>36</v>
      </c>
      <c r="C5" s="42" t="s">
        <v>37</v>
      </c>
      <c r="D5" s="42" t="s">
        <v>38</v>
      </c>
      <c r="E5" s="43" t="s">
        <v>39</v>
      </c>
      <c r="F5" s="43" t="s">
        <v>40</v>
      </c>
      <c r="G5" s="44"/>
      <c r="H5" s="44"/>
      <c r="I5" s="43" t="s">
        <v>41</v>
      </c>
      <c r="J5" s="45"/>
      <c r="K5" s="45"/>
      <c r="L5" s="44"/>
      <c r="M5" s="44"/>
      <c r="N5" s="44"/>
      <c r="O5" s="44"/>
      <c r="P5" s="44"/>
      <c r="Q5" s="44"/>
      <c r="R5" s="39"/>
      <c r="S5" s="40"/>
      <c r="T5" s="40"/>
      <c r="U5" s="40"/>
      <c r="V5" s="40"/>
      <c r="W5" s="40"/>
      <c r="X5" s="40"/>
      <c r="Y5" s="41"/>
      <c r="Z5" s="40"/>
      <c r="AA5" s="40"/>
      <c r="AB5" s="40"/>
      <c r="AC5" s="40"/>
      <c r="AD5" s="40"/>
      <c r="AE5" s="40"/>
      <c r="AF5" s="40"/>
      <c r="AG5" s="40"/>
      <c r="AH5" s="40"/>
      <c r="AI5" s="40"/>
      <c r="AJ5" s="40"/>
      <c r="AK5" s="40"/>
      <c r="AL5" s="40"/>
      <c r="AM5" s="40"/>
      <c r="AN5" s="40"/>
      <c r="AO5" s="40"/>
      <c r="AP5" s="40"/>
      <c r="AQ5" s="40"/>
    </row>
    <row r="6" spans="1:43" ht="30" x14ac:dyDescent="0.25">
      <c r="A6" s="46" t="s">
        <v>42</v>
      </c>
      <c r="B6" s="46" t="s">
        <v>43</v>
      </c>
      <c r="C6" s="46" t="s">
        <v>44</v>
      </c>
      <c r="D6" s="46" t="s">
        <v>45</v>
      </c>
      <c r="E6" s="47" t="s">
        <v>46</v>
      </c>
      <c r="F6" s="47"/>
      <c r="G6" s="47" t="s">
        <v>47</v>
      </c>
      <c r="H6" s="47" t="s">
        <v>48</v>
      </c>
      <c r="I6" s="47">
        <v>30</v>
      </c>
      <c r="J6" s="47" t="s">
        <v>49</v>
      </c>
      <c r="K6" s="47">
        <v>688858</v>
      </c>
      <c r="L6" s="46"/>
      <c r="M6" s="48">
        <v>7.2</v>
      </c>
      <c r="N6" s="47">
        <v>30</v>
      </c>
      <c r="O6" s="49"/>
      <c r="P6" s="49"/>
      <c r="Q6" s="47"/>
      <c r="R6" s="50"/>
      <c r="S6" s="50"/>
      <c r="T6" s="50"/>
      <c r="U6" s="50"/>
      <c r="V6" s="50"/>
      <c r="W6" s="50"/>
      <c r="X6" s="50"/>
      <c r="Y6" s="50"/>
      <c r="Z6" s="50"/>
      <c r="AA6" s="50"/>
      <c r="AB6" s="50"/>
      <c r="AC6" s="50"/>
      <c r="AD6" s="50"/>
      <c r="AE6" s="50"/>
      <c r="AF6" s="50"/>
      <c r="AG6" s="50"/>
      <c r="AH6" s="50"/>
      <c r="AI6" s="50"/>
      <c r="AJ6" s="50"/>
      <c r="AK6" s="50"/>
      <c r="AL6" s="50"/>
      <c r="AM6" s="50"/>
      <c r="AN6" s="50"/>
      <c r="AO6" s="50"/>
      <c r="AP6" s="50"/>
      <c r="AQ6" s="50"/>
    </row>
    <row r="7" spans="1:43" ht="30" x14ac:dyDescent="0.25">
      <c r="A7" s="46" t="s">
        <v>42</v>
      </c>
      <c r="B7" s="46" t="s">
        <v>43</v>
      </c>
      <c r="C7" s="46" t="s">
        <v>50</v>
      </c>
      <c r="D7" s="46" t="s">
        <v>45</v>
      </c>
      <c r="E7" s="47" t="s">
        <v>46</v>
      </c>
      <c r="F7" s="47"/>
      <c r="G7" s="47" t="s">
        <v>47</v>
      </c>
      <c r="H7" s="47" t="s">
        <v>48</v>
      </c>
      <c r="I7" s="47">
        <v>30</v>
      </c>
      <c r="J7" s="47" t="s">
        <v>49</v>
      </c>
      <c r="K7" s="47">
        <v>688858</v>
      </c>
      <c r="L7" s="46"/>
      <c r="M7" s="48"/>
      <c r="N7" s="47"/>
      <c r="O7" s="49">
        <v>39</v>
      </c>
      <c r="P7" s="49">
        <v>8.4</v>
      </c>
      <c r="Q7" s="47">
        <v>30</v>
      </c>
      <c r="R7" s="51"/>
      <c r="S7" s="50"/>
      <c r="T7" s="50"/>
      <c r="U7" s="50"/>
      <c r="V7" s="50"/>
      <c r="W7" s="50"/>
      <c r="X7" s="50"/>
      <c r="Y7" s="50"/>
      <c r="Z7" s="50"/>
      <c r="AA7" s="50"/>
      <c r="AB7" s="50"/>
      <c r="AC7" s="50"/>
      <c r="AD7" s="50"/>
      <c r="AE7" s="50"/>
      <c r="AF7" s="50"/>
      <c r="AG7" s="50"/>
      <c r="AH7" s="50"/>
      <c r="AI7" s="50"/>
      <c r="AJ7" s="50"/>
      <c r="AK7" s="50"/>
      <c r="AL7" s="50"/>
      <c r="AM7" s="50"/>
      <c r="AN7" s="50"/>
      <c r="AO7" s="50"/>
      <c r="AP7" s="50"/>
      <c r="AQ7" s="50"/>
    </row>
    <row r="8" spans="1:43" ht="30" x14ac:dyDescent="0.25">
      <c r="A8" s="47" t="s">
        <v>51</v>
      </c>
      <c r="B8" s="46" t="s">
        <v>43</v>
      </c>
      <c r="C8" s="46" t="s">
        <v>44</v>
      </c>
      <c r="D8" s="46" t="s">
        <v>45</v>
      </c>
      <c r="E8" s="47" t="s">
        <v>46</v>
      </c>
      <c r="F8" s="47"/>
      <c r="G8" s="47" t="s">
        <v>47</v>
      </c>
      <c r="H8" s="47" t="s">
        <v>48</v>
      </c>
      <c r="I8" s="47">
        <v>30</v>
      </c>
      <c r="J8" s="52" t="s">
        <v>49</v>
      </c>
      <c r="K8" s="47">
        <v>688858</v>
      </c>
      <c r="L8" s="46"/>
      <c r="M8" s="48">
        <v>7.2</v>
      </c>
      <c r="N8" s="53">
        <v>30</v>
      </c>
      <c r="O8" s="53"/>
      <c r="P8" s="53"/>
      <c r="Q8" s="46"/>
      <c r="R8" s="51"/>
      <c r="S8" s="50"/>
      <c r="T8" s="50"/>
      <c r="U8" s="50"/>
      <c r="V8" s="50"/>
      <c r="W8" s="50"/>
      <c r="X8" s="50"/>
      <c r="Y8" s="50"/>
      <c r="Z8" s="50"/>
      <c r="AA8" s="50"/>
      <c r="AB8" s="50"/>
      <c r="AC8" s="50"/>
      <c r="AD8" s="50"/>
      <c r="AE8" s="50"/>
      <c r="AF8" s="50"/>
      <c r="AG8" s="50"/>
      <c r="AH8" s="50"/>
      <c r="AI8" s="50"/>
      <c r="AJ8" s="50"/>
      <c r="AK8" s="50"/>
      <c r="AL8" s="50"/>
      <c r="AM8" s="50"/>
      <c r="AN8" s="50"/>
      <c r="AO8" s="50"/>
      <c r="AP8" s="50"/>
      <c r="AQ8" s="50"/>
    </row>
    <row r="9" spans="1:43" ht="30" x14ac:dyDescent="0.25">
      <c r="A9" s="47" t="s">
        <v>51</v>
      </c>
      <c r="B9" s="46" t="s">
        <v>52</v>
      </c>
      <c r="C9" s="46" t="s">
        <v>50</v>
      </c>
      <c r="D9" s="46" t="s">
        <v>53</v>
      </c>
      <c r="E9" s="47" t="s">
        <v>46</v>
      </c>
      <c r="F9" s="47"/>
      <c r="G9" s="47"/>
      <c r="H9" s="47" t="s">
        <v>54</v>
      </c>
      <c r="I9" s="47"/>
      <c r="J9" s="47"/>
      <c r="K9" s="47"/>
      <c r="L9" s="46"/>
      <c r="M9" s="53"/>
      <c r="N9" s="54"/>
      <c r="O9" s="49">
        <v>0.25</v>
      </c>
      <c r="P9" s="49">
        <v>5.3999999999999999E-2</v>
      </c>
      <c r="Q9" s="47">
        <v>30</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row>
    <row r="10" spans="1:43" ht="30" x14ac:dyDescent="0.25">
      <c r="A10" s="47" t="s">
        <v>55</v>
      </c>
      <c r="B10" s="46" t="s">
        <v>43</v>
      </c>
      <c r="C10" s="46" t="s">
        <v>44</v>
      </c>
      <c r="D10" s="46" t="s">
        <v>45</v>
      </c>
      <c r="E10" s="47" t="s">
        <v>46</v>
      </c>
      <c r="F10" s="55"/>
      <c r="G10" s="47" t="s">
        <v>47</v>
      </c>
      <c r="H10" s="47" t="s">
        <v>48</v>
      </c>
      <c r="I10" s="47">
        <v>30</v>
      </c>
      <c r="J10" s="47" t="s">
        <v>49</v>
      </c>
      <c r="K10" s="47">
        <v>688858</v>
      </c>
      <c r="L10" s="46"/>
      <c r="M10" s="48">
        <v>7.2</v>
      </c>
      <c r="N10" s="46">
        <v>30</v>
      </c>
      <c r="O10" s="46"/>
      <c r="P10" s="46"/>
      <c r="Q10" s="46"/>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row>
    <row r="11" spans="1:43" ht="30" x14ac:dyDescent="0.25">
      <c r="A11" s="47" t="s">
        <v>55</v>
      </c>
      <c r="B11" s="46" t="s">
        <v>52</v>
      </c>
      <c r="C11" s="46" t="s">
        <v>50</v>
      </c>
      <c r="D11" s="46" t="s">
        <v>53</v>
      </c>
      <c r="E11" s="47" t="s">
        <v>46</v>
      </c>
      <c r="F11" s="55"/>
      <c r="G11" s="47"/>
      <c r="H11" s="47" t="s">
        <v>54</v>
      </c>
      <c r="I11" s="47"/>
      <c r="J11" s="47"/>
      <c r="K11" s="46"/>
      <c r="L11" s="46"/>
      <c r="M11" s="46"/>
      <c r="N11" s="46"/>
      <c r="O11" s="49">
        <v>0.25</v>
      </c>
      <c r="P11" s="49">
        <v>5.3999999999999999E-2</v>
      </c>
      <c r="Q11" s="46">
        <v>30</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row>
    <row r="12" spans="1:43" x14ac:dyDescent="0.25">
      <c r="A12" s="50"/>
      <c r="B12" s="56"/>
      <c r="C12" s="56"/>
      <c r="D12" s="56"/>
      <c r="E12" s="50"/>
      <c r="F12" s="50"/>
      <c r="G12" s="50" t="s">
        <v>56</v>
      </c>
      <c r="H12" s="50"/>
      <c r="I12" s="50"/>
      <c r="J12" s="50"/>
      <c r="K12" s="56"/>
      <c r="L12" s="56"/>
      <c r="M12" s="56"/>
      <c r="N12" s="56"/>
      <c r="O12" s="56"/>
      <c r="P12" s="56"/>
      <c r="Q12" s="56"/>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row>
    <row r="13" spans="1:43" x14ac:dyDescent="0.25">
      <c r="A13" s="50"/>
      <c r="B13" s="56"/>
      <c r="C13" s="56"/>
      <c r="D13" s="56"/>
      <c r="E13" s="50"/>
      <c r="F13" s="50"/>
      <c r="G13" s="50"/>
      <c r="H13" s="50"/>
      <c r="I13" s="50"/>
      <c r="J13" s="50"/>
      <c r="K13" s="50"/>
      <c r="L13" s="56"/>
      <c r="M13" s="50"/>
      <c r="N13" s="50"/>
      <c r="O13" s="56"/>
      <c r="P13" s="56"/>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row>
    <row r="14" spans="1:43" x14ac:dyDescent="0.25">
      <c r="A14" s="50"/>
      <c r="B14" s="56"/>
      <c r="C14" s="56"/>
      <c r="D14" s="56"/>
      <c r="E14" s="50"/>
      <c r="F14" s="50"/>
      <c r="G14" s="50"/>
      <c r="H14" s="50"/>
      <c r="I14" s="50"/>
      <c r="J14" s="50"/>
      <c r="K14" s="56"/>
      <c r="L14" s="56"/>
      <c r="M14" s="56"/>
      <c r="N14" s="56"/>
      <c r="O14" s="56"/>
      <c r="P14" s="56"/>
      <c r="Q14" s="56"/>
      <c r="R14" s="51"/>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row>
    <row r="15" spans="1:43" x14ac:dyDescent="0.25">
      <c r="A15" s="50"/>
      <c r="B15" s="56"/>
      <c r="C15" s="56"/>
      <c r="D15" s="56"/>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row>
    <row r="16" spans="1:43" x14ac:dyDescent="0.25">
      <c r="A16" s="25"/>
      <c r="B16" s="25"/>
      <c r="C16" s="25"/>
      <c r="D16" s="25"/>
      <c r="E16" s="25"/>
      <c r="F16" s="25"/>
      <c r="G16" s="25"/>
      <c r="H16" s="25"/>
      <c r="I16" s="25"/>
      <c r="J16" s="26"/>
      <c r="K16" s="26"/>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row>
    <row r="17" spans="1:43" x14ac:dyDescent="0.25">
      <c r="A17" s="25"/>
      <c r="B17" s="25"/>
      <c r="C17" s="25"/>
      <c r="D17" s="25"/>
      <c r="E17" s="25"/>
      <c r="F17" s="25"/>
      <c r="G17" s="25"/>
      <c r="H17" s="25"/>
      <c r="I17" s="25"/>
      <c r="J17" s="26"/>
      <c r="K17" s="26"/>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row>
    <row r="18" spans="1:43" ht="15.75" thickBot="1" x14ac:dyDescent="0.3">
      <c r="A18" s="25"/>
      <c r="B18" s="57" t="s">
        <v>57</v>
      </c>
      <c r="C18" s="58"/>
      <c r="D18" s="25"/>
      <c r="E18" s="25"/>
      <c r="F18" s="25"/>
      <c r="G18" s="25"/>
      <c r="H18" s="25"/>
      <c r="I18" s="25"/>
      <c r="J18" s="26"/>
      <c r="K18" s="26"/>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row>
    <row r="19" spans="1:43" ht="30" x14ac:dyDescent="0.25">
      <c r="A19" s="59"/>
      <c r="B19" s="60" t="s">
        <v>23</v>
      </c>
      <c r="C19" s="61"/>
      <c r="D19" s="61" t="s">
        <v>58</v>
      </c>
      <c r="E19" s="62" t="s">
        <v>59</v>
      </c>
      <c r="F19" s="63"/>
      <c r="G19" s="64"/>
      <c r="H19" s="65"/>
      <c r="I19" s="65"/>
      <c r="J19" s="66"/>
      <c r="K19" s="66"/>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row>
    <row r="20" spans="1:43" ht="15.75" thickBot="1" x14ac:dyDescent="0.3">
      <c r="A20" s="59"/>
      <c r="B20" s="67"/>
      <c r="C20" s="68"/>
      <c r="D20" s="68"/>
      <c r="E20" s="69" t="s">
        <v>60</v>
      </c>
      <c r="F20" s="63"/>
      <c r="G20" s="64"/>
      <c r="H20" s="65"/>
      <c r="I20" s="65"/>
      <c r="J20" s="66"/>
      <c r="K20" s="66"/>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row>
    <row r="21" spans="1:43" x14ac:dyDescent="0.25">
      <c r="A21" s="25"/>
      <c r="B21" s="70" t="s">
        <v>61</v>
      </c>
      <c r="C21" s="25"/>
      <c r="D21" s="25">
        <v>2.5000000000000001E-2</v>
      </c>
      <c r="E21" s="71">
        <v>0.132957397</v>
      </c>
      <c r="F21" s="25"/>
      <c r="G21" s="25"/>
      <c r="H21" s="25"/>
      <c r="I21" s="25"/>
      <c r="J21" s="26"/>
      <c r="K21" s="26"/>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row>
    <row r="22" spans="1:43" x14ac:dyDescent="0.25">
      <c r="A22" s="25"/>
      <c r="B22" s="70" t="s">
        <v>62</v>
      </c>
      <c r="C22" s="25"/>
      <c r="D22" s="25">
        <v>0.25</v>
      </c>
      <c r="E22" s="71">
        <v>0.23643540199999999</v>
      </c>
      <c r="F22" s="25"/>
      <c r="G22" s="25"/>
      <c r="H22" s="25"/>
      <c r="I22" s="25"/>
      <c r="J22" s="26"/>
      <c r="K22" s="26"/>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row>
    <row r="23" spans="1:43" ht="15.75" thickBot="1" x14ac:dyDescent="0.3">
      <c r="A23" s="25"/>
      <c r="B23" s="72" t="s">
        <v>63</v>
      </c>
      <c r="C23" s="73"/>
      <c r="D23" s="73">
        <v>12</v>
      </c>
      <c r="E23" s="74">
        <v>0.62233297700000001</v>
      </c>
      <c r="F23" s="25"/>
      <c r="G23" s="25"/>
      <c r="H23" s="25"/>
      <c r="I23" s="25"/>
      <c r="J23" s="26"/>
      <c r="K23" s="26"/>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row>
    <row r="24" spans="1:43" ht="45" customHeight="1" x14ac:dyDescent="0.25">
      <c r="A24" s="25"/>
      <c r="B24" s="75" t="s">
        <v>64</v>
      </c>
      <c r="C24" s="75"/>
      <c r="D24" s="75"/>
      <c r="E24" s="75"/>
      <c r="F24" s="75"/>
      <c r="G24" s="75"/>
      <c r="H24" s="25"/>
      <c r="I24" s="25"/>
      <c r="J24" s="26"/>
      <c r="K24" s="26"/>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row>
    <row r="25" spans="1:43" x14ac:dyDescent="0.25">
      <c r="A25" s="25"/>
      <c r="B25" s="26"/>
      <c r="C25" s="26"/>
      <c r="D25" s="26"/>
      <c r="E25" s="26"/>
      <c r="F25" s="26"/>
      <c r="G25" s="26"/>
      <c r="H25" s="25"/>
      <c r="I25" s="25"/>
      <c r="J25" s="26"/>
      <c r="K25" s="26"/>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row>
    <row r="26" spans="1:43" ht="30" customHeight="1" thickBot="1" x14ac:dyDescent="0.3">
      <c r="A26" s="25"/>
      <c r="B26" s="76" t="s">
        <v>65</v>
      </c>
      <c r="C26" s="76"/>
      <c r="D26" s="76"/>
      <c r="E26" s="77"/>
      <c r="F26" s="77"/>
      <c r="G26" s="77"/>
      <c r="H26" s="25"/>
      <c r="I26" s="25"/>
      <c r="J26" s="26"/>
      <c r="K26" s="26"/>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row>
    <row r="27" spans="1:43" ht="45" x14ac:dyDescent="0.25">
      <c r="A27" s="25"/>
      <c r="B27" s="78" t="s">
        <v>66</v>
      </c>
      <c r="C27" s="79"/>
      <c r="D27" s="80">
        <v>0.61250000000000004</v>
      </c>
      <c r="E27" s="25"/>
      <c r="F27" s="25"/>
      <c r="G27" s="81"/>
      <c r="H27" s="25"/>
      <c r="I27" s="25"/>
      <c r="J27" s="26"/>
      <c r="K27" s="26"/>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row>
    <row r="28" spans="1:43" x14ac:dyDescent="0.25">
      <c r="A28" s="25"/>
      <c r="B28" s="82" t="s">
        <v>67</v>
      </c>
      <c r="C28" s="81"/>
      <c r="D28" s="83">
        <v>24</v>
      </c>
      <c r="E28" s="25"/>
      <c r="F28" s="25"/>
      <c r="G28" s="84"/>
      <c r="H28" s="25"/>
      <c r="I28" s="25"/>
      <c r="J28" s="26"/>
      <c r="K28" s="26"/>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row>
    <row r="29" spans="1:43" ht="45.75" thickBot="1" x14ac:dyDescent="0.3">
      <c r="A29" s="25"/>
      <c r="B29" s="85" t="s">
        <v>68</v>
      </c>
      <c r="C29" s="86"/>
      <c r="D29" s="74">
        <v>80</v>
      </c>
      <c r="E29" s="25"/>
      <c r="F29" s="25"/>
      <c r="G29" s="84"/>
      <c r="H29" s="25"/>
      <c r="I29" s="25"/>
      <c r="J29" s="26"/>
      <c r="K29" s="26"/>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row>
    <row r="30" spans="1:43" x14ac:dyDescent="0.25">
      <c r="A30" s="25"/>
      <c r="B30" s="25"/>
      <c r="C30" s="25"/>
      <c r="D30" s="25"/>
      <c r="E30" s="25"/>
      <c r="F30" s="25"/>
      <c r="G30" s="25"/>
      <c r="H30" s="25"/>
      <c r="I30" s="25"/>
      <c r="J30" s="26"/>
      <c r="K30" s="26"/>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row>
    <row r="31" spans="1:43" ht="30" customHeight="1" thickBot="1" x14ac:dyDescent="0.3">
      <c r="A31" s="25"/>
      <c r="B31" s="76" t="s">
        <v>69</v>
      </c>
      <c r="C31" s="76"/>
      <c r="D31" s="76"/>
      <c r="E31" s="25"/>
      <c r="F31" s="25"/>
      <c r="G31" s="25"/>
      <c r="H31" s="25"/>
      <c r="I31" s="25"/>
      <c r="J31" s="26"/>
      <c r="K31" s="26"/>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row>
    <row r="32" spans="1:43" ht="105" x14ac:dyDescent="0.25">
      <c r="A32" s="25"/>
      <c r="B32" s="87" t="s">
        <v>70</v>
      </c>
      <c r="C32" s="88"/>
      <c r="D32" s="89">
        <v>24.45</v>
      </c>
      <c r="E32" s="25"/>
      <c r="F32" s="25"/>
      <c r="G32" s="25"/>
      <c r="H32" s="25"/>
      <c r="I32" s="25"/>
      <c r="J32" s="26"/>
      <c r="K32" s="26"/>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row>
    <row r="33" spans="1:43" ht="45.75" thickBot="1" x14ac:dyDescent="0.3">
      <c r="A33" s="25"/>
      <c r="B33" s="90" t="s">
        <v>71</v>
      </c>
      <c r="C33" s="91"/>
      <c r="D33" s="92">
        <v>112.99</v>
      </c>
      <c r="E33" s="25"/>
      <c r="F33" s="25"/>
      <c r="G33" s="25"/>
      <c r="H33" s="25"/>
      <c r="I33" s="25"/>
      <c r="J33" s="26"/>
      <c r="K33" s="26"/>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row>
    <row r="34" spans="1:43" x14ac:dyDescent="0.25">
      <c r="A34" s="25"/>
      <c r="B34" s="25"/>
      <c r="C34" s="25"/>
      <c r="D34" s="25"/>
      <c r="E34" s="25"/>
      <c r="F34" s="25"/>
      <c r="G34" s="25"/>
      <c r="H34" s="25"/>
      <c r="I34" s="25"/>
      <c r="J34" s="26"/>
      <c r="K34" s="26"/>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row>
    <row r="35" spans="1:43" x14ac:dyDescent="0.25">
      <c r="A35" s="25"/>
      <c r="B35" s="25"/>
      <c r="C35" s="25"/>
      <c r="D35" s="93"/>
      <c r="E35" s="25"/>
      <c r="F35" s="25"/>
      <c r="G35" s="25"/>
      <c r="H35" s="25"/>
      <c r="I35" s="25"/>
      <c r="J35" s="26"/>
      <c r="K35" s="26"/>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row>
    <row r="36" spans="1:43" x14ac:dyDescent="0.25">
      <c r="A36" s="25"/>
      <c r="B36" s="77"/>
      <c r="C36" s="77"/>
      <c r="D36" s="93"/>
      <c r="E36" s="25"/>
      <c r="F36" s="25"/>
      <c r="G36" s="25"/>
      <c r="H36" s="25"/>
      <c r="I36" s="25"/>
      <c r="J36" s="26"/>
      <c r="K36" s="26"/>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row>
  </sheetData>
  <sheetProtection sheet="1" objects="1" scenarios="1" formatCells="0" formatColumns="0" formatRows="0" sort="0" autoFilter="0"/>
  <autoFilter ref="A4:Q5" xr:uid="{FA883625-6B76-4578-9523-AED74FFBB0B2}"/>
  <mergeCells count="85">
    <mergeCell ref="A1:D1"/>
    <mergeCell ref="X4:X5"/>
    <mergeCell ref="M4:M5"/>
    <mergeCell ref="N4:N5"/>
    <mergeCell ref="O4:O5"/>
    <mergeCell ref="P4:P5"/>
    <mergeCell ref="Q4:Q5"/>
    <mergeCell ref="R4:R5"/>
    <mergeCell ref="B3:K3"/>
    <mergeCell ref="L3:N3"/>
    <mergeCell ref="O3:Q3"/>
    <mergeCell ref="G4:G5"/>
    <mergeCell ref="H4:H5"/>
    <mergeCell ref="J4:J5"/>
    <mergeCell ref="K4:K5"/>
    <mergeCell ref="L4:L5"/>
    <mergeCell ref="G19:G20"/>
    <mergeCell ref="H19:H20"/>
    <mergeCell ref="I19:I20"/>
    <mergeCell ref="J19:J20"/>
    <mergeCell ref="AK4:AK5"/>
    <mergeCell ref="AE4:AE5"/>
    <mergeCell ref="AF4:AF5"/>
    <mergeCell ref="AG4:AG5"/>
    <mergeCell ref="AH4:AH5"/>
    <mergeCell ref="AI4:AI5"/>
    <mergeCell ref="AJ4:AJ5"/>
    <mergeCell ref="Y4:Y5"/>
    <mergeCell ref="Z4:Z5"/>
    <mergeCell ref="AA4:AA5"/>
    <mergeCell ref="AB4:AB5"/>
    <mergeCell ref="AC4:AC5"/>
    <mergeCell ref="A19:A20"/>
    <mergeCell ref="B19:B20"/>
    <mergeCell ref="C19:C20"/>
    <mergeCell ref="D19:D20"/>
    <mergeCell ref="F19:F20"/>
    <mergeCell ref="M19:M20"/>
    <mergeCell ref="N19:N20"/>
    <mergeCell ref="O19:O20"/>
    <mergeCell ref="P19:P20"/>
    <mergeCell ref="AQ4:AQ5"/>
    <mergeCell ref="AL4:AL5"/>
    <mergeCell ref="AM4:AM5"/>
    <mergeCell ref="AN4:AN5"/>
    <mergeCell ref="AO4:AO5"/>
    <mergeCell ref="AP4:AP5"/>
    <mergeCell ref="AD4:AD5"/>
    <mergeCell ref="S4:S5"/>
    <mergeCell ref="T4:T5"/>
    <mergeCell ref="U4:U5"/>
    <mergeCell ref="V4:V5"/>
    <mergeCell ref="W4:W5"/>
    <mergeCell ref="B31:D31"/>
    <mergeCell ref="AI19:AI20"/>
    <mergeCell ref="AJ19:AJ20"/>
    <mergeCell ref="AK19:AK20"/>
    <mergeCell ref="AL19:AL20"/>
    <mergeCell ref="AC19:AC20"/>
    <mergeCell ref="AD19:AD20"/>
    <mergeCell ref="AE19:AE20"/>
    <mergeCell ref="AF19:AF20"/>
    <mergeCell ref="AG19:AG20"/>
    <mergeCell ref="AH19:AH20"/>
    <mergeCell ref="W19:W20"/>
    <mergeCell ref="X19:X20"/>
    <mergeCell ref="Y19:Y20"/>
    <mergeCell ref="Z19:Z20"/>
    <mergeCell ref="AA19:AA20"/>
    <mergeCell ref="AO19:AO20"/>
    <mergeCell ref="AP19:AP20"/>
    <mergeCell ref="AQ19:AQ20"/>
    <mergeCell ref="B24:G24"/>
    <mergeCell ref="B26:D26"/>
    <mergeCell ref="AM19:AM20"/>
    <mergeCell ref="AN19:AN20"/>
    <mergeCell ref="AB19:AB20"/>
    <mergeCell ref="Q19:Q20"/>
    <mergeCell ref="R19:R20"/>
    <mergeCell ref="S19:S20"/>
    <mergeCell ref="T19:T20"/>
    <mergeCell ref="U19:U20"/>
    <mergeCell ref="V19:V20"/>
    <mergeCell ref="K19:K20"/>
    <mergeCell ref="L19:L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458B1-3298-406C-969D-C4ADEB28D3EA}">
  <sheetPr codeName="Sheet3"/>
  <dimension ref="A1:E11"/>
  <sheetViews>
    <sheetView zoomScale="85" workbookViewId="0"/>
  </sheetViews>
  <sheetFormatPr defaultColWidth="8.5703125" defaultRowHeight="15" x14ac:dyDescent="0.25"/>
  <cols>
    <col min="1" max="1" width="39.5703125" style="22" customWidth="1"/>
    <col min="2" max="2" width="13.5703125" style="22" customWidth="1"/>
    <col min="3" max="3" width="18.5703125" style="22" customWidth="1"/>
    <col min="4" max="4" width="15" style="22" customWidth="1"/>
    <col min="5" max="5" width="8.140625" style="22" customWidth="1"/>
    <col min="6" max="6" width="8.5703125" style="22"/>
    <col min="7" max="7" width="29.42578125" style="22" customWidth="1"/>
    <col min="8" max="8" width="10.5703125" style="22" bestFit="1" customWidth="1"/>
    <col min="9" max="9" width="10.85546875" style="22" bestFit="1" customWidth="1"/>
    <col min="10" max="10" width="11.85546875" style="22" bestFit="1" customWidth="1"/>
    <col min="11" max="11" width="8.5703125" style="22"/>
    <col min="12" max="12" width="8.85546875" style="22" bestFit="1" customWidth="1"/>
    <col min="13" max="13" width="8.5703125" style="22"/>
    <col min="14" max="14" width="33.5703125" style="22" customWidth="1"/>
    <col min="15" max="15" width="11.85546875" style="22" bestFit="1" customWidth="1"/>
    <col min="16" max="17" width="8.85546875" style="22" bestFit="1" customWidth="1"/>
    <col min="18" max="18" width="8.5703125" style="22"/>
    <col min="19" max="20" width="9" style="22" bestFit="1" customWidth="1"/>
    <col min="21" max="21" width="8.5703125" style="22"/>
    <col min="22" max="24" width="9" style="22" bestFit="1" customWidth="1"/>
    <col min="25" max="16384" width="8.5703125" style="22"/>
  </cols>
  <sheetData>
    <row r="1" spans="1:5" s="94" customFormat="1" ht="21" x14ac:dyDescent="0.25">
      <c r="A1" s="9" t="s">
        <v>72</v>
      </c>
    </row>
    <row r="2" spans="1:5" s="22" customFormat="1" x14ac:dyDescent="0.25">
      <c r="A2" s="95" t="s">
        <v>574</v>
      </c>
      <c r="B2" s="2"/>
      <c r="C2" s="2"/>
      <c r="D2" s="2"/>
      <c r="E2" s="2"/>
    </row>
    <row r="3" spans="1:5" s="22" customFormat="1" x14ac:dyDescent="0.25">
      <c r="A3" s="96" t="s">
        <v>73</v>
      </c>
      <c r="B3" s="96" t="s">
        <v>74</v>
      </c>
      <c r="C3" s="96" t="s">
        <v>75</v>
      </c>
      <c r="D3" s="96" t="s">
        <v>76</v>
      </c>
      <c r="E3" s="2"/>
    </row>
    <row r="4" spans="1:5" s="22" customFormat="1" x14ac:dyDescent="0.25">
      <c r="A4" s="97" t="s">
        <v>77</v>
      </c>
      <c r="B4" s="98"/>
      <c r="C4" s="99">
        <v>112.99</v>
      </c>
      <c r="D4" s="98" t="s">
        <v>78</v>
      </c>
      <c r="E4" s="2"/>
    </row>
    <row r="5" spans="1:5" s="22" customFormat="1" x14ac:dyDescent="0.25">
      <c r="A5" s="97" t="s">
        <v>79</v>
      </c>
      <c r="B5" s="100"/>
      <c r="C5" s="101">
        <v>49.66</v>
      </c>
      <c r="D5" s="98" t="s">
        <v>80</v>
      </c>
      <c r="E5" s="2"/>
    </row>
    <row r="6" spans="1:5" s="22" customFormat="1" x14ac:dyDescent="0.25">
      <c r="A6" s="97" t="s">
        <v>81</v>
      </c>
      <c r="B6" s="98"/>
      <c r="C6" s="102">
        <v>2740</v>
      </c>
      <c r="D6" s="98" t="s">
        <v>82</v>
      </c>
      <c r="E6" s="2"/>
    </row>
    <row r="7" spans="1:5" s="22" customFormat="1" ht="30" x14ac:dyDescent="0.25">
      <c r="A7" s="97" t="s">
        <v>83</v>
      </c>
      <c r="B7" s="98"/>
      <c r="C7" s="99">
        <v>1.99</v>
      </c>
      <c r="D7" s="98" t="s">
        <v>84</v>
      </c>
      <c r="E7" s="2"/>
    </row>
    <row r="8" spans="1:5" s="22" customFormat="1" x14ac:dyDescent="0.25">
      <c r="A8" s="97" t="s">
        <v>85</v>
      </c>
      <c r="B8" s="100"/>
      <c r="C8" s="103">
        <v>2.82E-3</v>
      </c>
      <c r="D8" s="98" t="s">
        <v>86</v>
      </c>
      <c r="E8" s="2"/>
    </row>
    <row r="9" spans="1:5" s="22" customFormat="1" ht="18" x14ac:dyDescent="0.25">
      <c r="A9" s="97" t="s">
        <v>87</v>
      </c>
      <c r="B9" s="98"/>
      <c r="C9" s="104"/>
      <c r="D9" s="98" t="s">
        <v>84</v>
      </c>
      <c r="E9" s="2"/>
    </row>
    <row r="10" spans="1:5" s="22" customFormat="1" x14ac:dyDescent="0.25">
      <c r="A10" s="2"/>
      <c r="B10" s="2"/>
      <c r="C10" s="2"/>
      <c r="D10" s="2"/>
      <c r="E10" s="2"/>
    </row>
    <row r="11" spans="1:5" s="22" customFormat="1" x14ac:dyDescent="0.25">
      <c r="A11" s="105" t="s">
        <v>573</v>
      </c>
      <c r="B11" s="2"/>
      <c r="C11" s="2"/>
      <c r="D11" s="2"/>
      <c r="E11" s="2"/>
    </row>
  </sheetData>
  <sheetProtection sheet="1" objects="1" scenarios="1" formatCells="0" formatColumns="0" formatRows="0" sort="0" autoFilter="0"/>
  <autoFilter ref="A3:D3" xr:uid="{FC0458B1-3298-406C-969D-C4ADEB28D3E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9F872-490B-4B08-BD26-2FBF09495746}">
  <sheetPr codeName="Sheet5"/>
  <dimension ref="A1:I26"/>
  <sheetViews>
    <sheetView workbookViewId="0"/>
  </sheetViews>
  <sheetFormatPr defaultRowHeight="15" x14ac:dyDescent="0.25"/>
  <cols>
    <col min="1" max="1" width="26.7109375" style="2" customWidth="1"/>
    <col min="2" max="2" width="12.42578125" style="2" customWidth="1"/>
    <col min="3" max="3" width="28" style="2" customWidth="1"/>
    <col min="4" max="4" width="10.28515625" style="2" customWidth="1"/>
    <col min="5" max="6" width="9.140625" style="2"/>
    <col min="7" max="7" width="9.85546875" style="2" customWidth="1"/>
    <col min="8" max="8" width="9.140625" style="2"/>
    <col min="9" max="9" width="11.5703125" style="2" bestFit="1" customWidth="1"/>
    <col min="10" max="16384" width="9.140625" style="2"/>
  </cols>
  <sheetData>
    <row r="1" spans="1:9" ht="23.25" x14ac:dyDescent="0.25">
      <c r="A1" s="106" t="s">
        <v>88</v>
      </c>
      <c r="H1" s="2" t="s">
        <v>89</v>
      </c>
      <c r="I1" s="107">
        <v>11350096</v>
      </c>
    </row>
    <row r="21" spans="1:4" x14ac:dyDescent="0.25">
      <c r="A21" s="108" t="s">
        <v>90</v>
      </c>
      <c r="B21" s="108" t="s">
        <v>91</v>
      </c>
      <c r="C21" s="109"/>
      <c r="D21" s="109"/>
    </row>
    <row r="22" spans="1:4" x14ac:dyDescent="0.25">
      <c r="A22" s="110" t="s">
        <v>92</v>
      </c>
      <c r="B22" s="111">
        <v>6191173</v>
      </c>
      <c r="C22" s="112"/>
      <c r="D22" s="112"/>
    </row>
    <row r="23" spans="1:4" x14ac:dyDescent="0.25">
      <c r="A23" s="110" t="s">
        <v>93</v>
      </c>
      <c r="B23" s="110">
        <v>6183572</v>
      </c>
      <c r="C23" s="112"/>
    </row>
    <row r="24" spans="1:4" x14ac:dyDescent="0.25">
      <c r="A24" s="110" t="s">
        <v>94</v>
      </c>
      <c r="B24" s="110">
        <v>6191178</v>
      </c>
      <c r="C24" s="112"/>
      <c r="D24" s="112"/>
    </row>
    <row r="25" spans="1:4" x14ac:dyDescent="0.25">
      <c r="A25" s="110" t="s">
        <v>95</v>
      </c>
      <c r="B25" s="110">
        <v>6184099</v>
      </c>
      <c r="C25" s="112"/>
      <c r="D25" s="112"/>
    </row>
    <row r="26" spans="1:4" x14ac:dyDescent="0.25">
      <c r="A26" s="110" t="s">
        <v>96</v>
      </c>
      <c r="B26" s="110">
        <v>6183646</v>
      </c>
      <c r="C26" s="112"/>
      <c r="D26" s="112"/>
    </row>
  </sheetData>
  <sheetProtection sheet="1" objects="1" scenarios="1" formatCells="0" formatColumns="0" formatRows="0" sort="0" autoFilter="0"/>
  <autoFilter ref="A21:B21" xr:uid="{6C49F872-490B-4B08-BD26-2FBF09495746}"/>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AC640-513B-4A23-A695-911D79E34221}">
  <sheetPr codeName="Sheet7"/>
  <dimension ref="A1:AC142"/>
  <sheetViews>
    <sheetView zoomScale="87" workbookViewId="0">
      <pane ySplit="2" topLeftCell="A3" activePane="bottomLeft" state="frozen"/>
      <selection activeCell="O16" sqref="O16:O17"/>
      <selection pane="bottomLeft" sqref="A1:A2"/>
    </sheetView>
  </sheetViews>
  <sheetFormatPr defaultColWidth="8.5703125" defaultRowHeight="15" x14ac:dyDescent="0.25"/>
  <cols>
    <col min="1" max="1" width="25.42578125" style="122" customWidth="1"/>
    <col min="2" max="2" width="30" style="122" customWidth="1"/>
    <col min="3" max="3" width="23.85546875" style="148" customWidth="1"/>
    <col min="4" max="4" width="10.42578125" style="122" customWidth="1"/>
    <col min="5" max="5" width="30.140625" style="122" customWidth="1"/>
    <col min="6" max="6" width="12.85546875" style="122" customWidth="1"/>
    <col min="7" max="7" width="14.5703125" style="122" customWidth="1"/>
    <col min="8" max="8" width="26.42578125" style="122" customWidth="1"/>
    <col min="9" max="9" width="13.28515625" style="148" customWidth="1"/>
    <col min="10" max="10" width="14.5703125" style="148" customWidth="1"/>
    <col min="11" max="11" width="15.5703125" style="148" customWidth="1"/>
    <col min="12" max="12" width="14.5703125" style="148" customWidth="1"/>
    <col min="13" max="13" width="14.5703125" style="122" customWidth="1"/>
    <col min="14" max="14" width="15.140625" style="122" customWidth="1"/>
    <col min="15" max="15" width="27.140625" style="122" customWidth="1"/>
    <col min="16" max="16" width="52.140625" style="122" customWidth="1"/>
    <col min="17" max="17" width="10.85546875" style="122" bestFit="1" customWidth="1"/>
    <col min="18" max="18" width="10" style="122" bestFit="1" customWidth="1"/>
    <col min="19" max="20" width="12.140625" style="122" bestFit="1" customWidth="1"/>
    <col min="21" max="21" width="9" style="122" bestFit="1" customWidth="1"/>
    <col min="22" max="22" width="9.5703125" style="122" customWidth="1"/>
    <col min="23" max="23" width="9.42578125" style="122" customWidth="1"/>
    <col min="24" max="24" width="8.85546875" style="122" bestFit="1" customWidth="1"/>
    <col min="25" max="25" width="10" style="122" bestFit="1" customWidth="1"/>
    <col min="26" max="28" width="12.140625" style="122" bestFit="1" customWidth="1"/>
    <col min="29" max="29" width="8.85546875" style="122" bestFit="1" customWidth="1"/>
    <col min="30" max="16384" width="8.5703125" style="122"/>
  </cols>
  <sheetData>
    <row r="1" spans="1:29" ht="41.25" customHeight="1" x14ac:dyDescent="0.25">
      <c r="A1" s="113" t="s">
        <v>97</v>
      </c>
      <c r="B1" s="113" t="s">
        <v>98</v>
      </c>
      <c r="C1" s="114" t="s">
        <v>99</v>
      </c>
      <c r="D1" s="115" t="s">
        <v>100</v>
      </c>
      <c r="E1" s="116" t="s">
        <v>575</v>
      </c>
      <c r="F1" s="117" t="s">
        <v>101</v>
      </c>
      <c r="G1" s="115" t="s">
        <v>102</v>
      </c>
      <c r="H1" s="118" t="s">
        <v>103</v>
      </c>
      <c r="I1" s="119" t="s">
        <v>104</v>
      </c>
      <c r="J1" s="120" t="s">
        <v>105</v>
      </c>
      <c r="K1" s="120"/>
      <c r="L1" s="120"/>
      <c r="M1" s="121" t="s">
        <v>106</v>
      </c>
      <c r="N1" s="121" t="s">
        <v>107</v>
      </c>
      <c r="O1" s="121" t="s">
        <v>108</v>
      </c>
      <c r="P1" s="120" t="s">
        <v>109</v>
      </c>
      <c r="R1" s="123"/>
      <c r="S1" s="123"/>
      <c r="T1" s="123"/>
      <c r="U1" s="123"/>
      <c r="V1" s="123"/>
      <c r="W1" s="123"/>
      <c r="X1" s="123"/>
      <c r="Y1" s="123"/>
      <c r="Z1" s="124"/>
      <c r="AA1" s="124"/>
      <c r="AB1" s="124"/>
      <c r="AC1" s="124"/>
    </row>
    <row r="2" spans="1:29" ht="30" customHeight="1" x14ac:dyDescent="0.25">
      <c r="A2" s="125"/>
      <c r="B2" s="125"/>
      <c r="C2" s="126"/>
      <c r="D2" s="127"/>
      <c r="E2" s="128"/>
      <c r="F2" s="117"/>
      <c r="G2" s="129"/>
      <c r="H2" s="130"/>
      <c r="I2" s="131"/>
      <c r="J2" s="132" t="s">
        <v>110</v>
      </c>
      <c r="K2" s="132" t="s">
        <v>111</v>
      </c>
      <c r="L2" s="132" t="s">
        <v>112</v>
      </c>
      <c r="M2" s="133"/>
      <c r="N2" s="133"/>
      <c r="O2" s="133"/>
      <c r="P2" s="134"/>
      <c r="R2" s="135"/>
      <c r="S2" s="135"/>
      <c r="T2" s="135"/>
      <c r="U2" s="135"/>
    </row>
    <row r="3" spans="1:29" ht="105" x14ac:dyDescent="0.25">
      <c r="A3" s="136" t="s">
        <v>113</v>
      </c>
      <c r="B3" s="136" t="s">
        <v>114</v>
      </c>
      <c r="C3" s="137" t="s">
        <v>115</v>
      </c>
      <c r="D3" s="110" t="s">
        <v>116</v>
      </c>
      <c r="E3" s="110" t="s">
        <v>117</v>
      </c>
      <c r="F3" s="137" t="s">
        <v>118</v>
      </c>
      <c r="G3" s="110" t="s">
        <v>119</v>
      </c>
      <c r="H3" s="137" t="s">
        <v>115</v>
      </c>
      <c r="I3" s="46" t="s">
        <v>120</v>
      </c>
      <c r="J3" s="138"/>
      <c r="K3" s="46"/>
      <c r="L3" s="47">
        <v>54.12</v>
      </c>
      <c r="M3" s="139" t="s">
        <v>121</v>
      </c>
      <c r="N3" s="46">
        <v>1.1000000000000001</v>
      </c>
      <c r="O3" s="137" t="s">
        <v>122</v>
      </c>
      <c r="P3" s="110" t="s">
        <v>123</v>
      </c>
      <c r="R3" s="135"/>
      <c r="S3" s="135"/>
      <c r="T3" s="135"/>
      <c r="U3" s="135"/>
    </row>
    <row r="4" spans="1:29" ht="60" x14ac:dyDescent="0.25">
      <c r="A4" s="17" t="s">
        <v>113</v>
      </c>
      <c r="B4" s="136" t="s">
        <v>114</v>
      </c>
      <c r="C4" s="17" t="s">
        <v>124</v>
      </c>
      <c r="D4" s="139" t="s">
        <v>116</v>
      </c>
      <c r="E4" s="110" t="s">
        <v>117</v>
      </c>
      <c r="F4" s="139" t="s">
        <v>118</v>
      </c>
      <c r="G4" s="139" t="s">
        <v>119</v>
      </c>
      <c r="H4" s="139" t="s">
        <v>124</v>
      </c>
      <c r="I4" s="138" t="s">
        <v>120</v>
      </c>
      <c r="J4" s="138">
        <v>30</v>
      </c>
      <c r="K4" s="138">
        <v>40</v>
      </c>
      <c r="L4" s="138">
        <v>50</v>
      </c>
      <c r="M4" s="139" t="s">
        <v>121</v>
      </c>
      <c r="N4" s="140">
        <v>0.91</v>
      </c>
      <c r="O4" s="141" t="s">
        <v>125</v>
      </c>
      <c r="P4" s="139" t="s">
        <v>126</v>
      </c>
      <c r="R4" s="135"/>
      <c r="S4" s="135"/>
      <c r="T4" s="135"/>
    </row>
    <row r="5" spans="1:29" ht="75" x14ac:dyDescent="0.25">
      <c r="A5" s="17" t="s">
        <v>113</v>
      </c>
      <c r="B5" s="136" t="s">
        <v>127</v>
      </c>
      <c r="C5" s="17" t="s">
        <v>128</v>
      </c>
      <c r="D5" s="139" t="s">
        <v>116</v>
      </c>
      <c r="E5" s="110" t="s">
        <v>117</v>
      </c>
      <c r="F5" s="139" t="s">
        <v>118</v>
      </c>
      <c r="G5" s="139" t="s">
        <v>119</v>
      </c>
      <c r="H5" s="17" t="s">
        <v>128</v>
      </c>
      <c r="I5" s="138" t="s">
        <v>120</v>
      </c>
      <c r="J5" s="138">
        <v>30</v>
      </c>
      <c r="K5" s="138">
        <v>40</v>
      </c>
      <c r="L5" s="138">
        <v>50</v>
      </c>
      <c r="M5" s="139" t="s">
        <v>129</v>
      </c>
      <c r="N5" s="140">
        <v>1.1000000000000001</v>
      </c>
      <c r="O5" s="141" t="s">
        <v>122</v>
      </c>
      <c r="P5" s="139" t="s">
        <v>130</v>
      </c>
      <c r="R5" s="135"/>
      <c r="S5" s="135"/>
      <c r="T5" s="135"/>
    </row>
    <row r="6" spans="1:29" ht="120" x14ac:dyDescent="0.25">
      <c r="A6" s="17" t="s">
        <v>113</v>
      </c>
      <c r="B6" s="136" t="s">
        <v>127</v>
      </c>
      <c r="C6" s="17" t="s">
        <v>131</v>
      </c>
      <c r="D6" s="139" t="s">
        <v>116</v>
      </c>
      <c r="E6" s="110" t="s">
        <v>117</v>
      </c>
      <c r="F6" s="139" t="s">
        <v>118</v>
      </c>
      <c r="G6" s="139" t="s">
        <v>119</v>
      </c>
      <c r="H6" s="139" t="s">
        <v>132</v>
      </c>
      <c r="I6" s="138" t="s">
        <v>120</v>
      </c>
      <c r="J6" s="138">
        <v>1</v>
      </c>
      <c r="K6" s="138">
        <f>AVERAGE(J6,L6)</f>
        <v>2.25</v>
      </c>
      <c r="L6" s="138">
        <v>3.5</v>
      </c>
      <c r="M6" s="139" t="s">
        <v>129</v>
      </c>
      <c r="N6" s="140">
        <v>0.88</v>
      </c>
      <c r="O6" s="141" t="s">
        <v>133</v>
      </c>
      <c r="P6" s="139" t="s">
        <v>134</v>
      </c>
      <c r="R6" s="135"/>
      <c r="S6" s="135"/>
      <c r="T6" s="135"/>
    </row>
    <row r="7" spans="1:29" ht="60" x14ac:dyDescent="0.25">
      <c r="A7" s="17" t="s">
        <v>113</v>
      </c>
      <c r="B7" s="139" t="s">
        <v>135</v>
      </c>
      <c r="C7" s="110" t="s">
        <v>136</v>
      </c>
      <c r="D7" s="139" t="s">
        <v>116</v>
      </c>
      <c r="E7" s="139" t="s">
        <v>137</v>
      </c>
      <c r="F7" s="139" t="s">
        <v>118</v>
      </c>
      <c r="G7" s="139" t="s">
        <v>119</v>
      </c>
      <c r="H7" s="110" t="s">
        <v>136</v>
      </c>
      <c r="I7" s="138" t="s">
        <v>120</v>
      </c>
      <c r="J7" s="138">
        <v>1</v>
      </c>
      <c r="K7" s="138">
        <f>AVERAGE(J7,L7)</f>
        <v>2.25</v>
      </c>
      <c r="L7" s="138">
        <v>3.5</v>
      </c>
      <c r="M7" s="139" t="s">
        <v>138</v>
      </c>
      <c r="N7" s="140">
        <v>0.8</v>
      </c>
      <c r="O7" s="139" t="s">
        <v>139</v>
      </c>
      <c r="P7" s="139" t="s">
        <v>140</v>
      </c>
      <c r="R7" s="135"/>
      <c r="S7" s="135"/>
      <c r="T7" s="135"/>
    </row>
    <row r="9" spans="1:29" s="2" customFormat="1" ht="15.75" x14ac:dyDescent="0.25">
      <c r="A9" s="142" t="s">
        <v>141</v>
      </c>
      <c r="C9" s="143"/>
      <c r="I9" s="143"/>
      <c r="J9" s="143"/>
      <c r="K9" s="143"/>
      <c r="L9" s="143"/>
    </row>
    <row r="10" spans="1:29" s="2" customFormat="1" x14ac:dyDescent="0.25">
      <c r="A10" s="2" t="s">
        <v>115</v>
      </c>
      <c r="C10" s="143"/>
      <c r="I10" s="143"/>
      <c r="J10" s="143"/>
      <c r="K10" s="143"/>
      <c r="L10" s="143"/>
    </row>
    <row r="11" spans="1:29" s="2" customFormat="1" x14ac:dyDescent="0.25">
      <c r="A11" s="2" t="s">
        <v>121</v>
      </c>
      <c r="C11" s="143"/>
      <c r="I11" s="143"/>
      <c r="J11" s="143"/>
      <c r="K11" s="143"/>
      <c r="L11" s="143"/>
    </row>
    <row r="12" spans="1:29" s="2" customFormat="1" x14ac:dyDescent="0.25">
      <c r="A12" s="2" t="s">
        <v>142</v>
      </c>
      <c r="C12" s="143"/>
      <c r="I12" s="143"/>
      <c r="J12" s="143"/>
      <c r="K12" s="143"/>
      <c r="L12" s="143"/>
    </row>
    <row r="13" spans="1:29" s="2" customFormat="1" x14ac:dyDescent="0.25">
      <c r="A13" s="2" t="s">
        <v>528</v>
      </c>
      <c r="C13" s="143"/>
      <c r="I13" s="143"/>
      <c r="J13" s="143"/>
      <c r="K13" s="143"/>
      <c r="L13" s="143"/>
    </row>
    <row r="14" spans="1:29" s="2" customFormat="1" x14ac:dyDescent="0.25">
      <c r="A14" s="144" t="s">
        <v>530</v>
      </c>
      <c r="C14" s="143"/>
      <c r="I14" s="143"/>
      <c r="J14" s="143"/>
      <c r="K14" s="143"/>
      <c r="L14" s="143"/>
    </row>
    <row r="15" spans="1:29" s="2" customFormat="1" x14ac:dyDescent="0.25">
      <c r="A15" s="144" t="s">
        <v>531</v>
      </c>
      <c r="C15" s="143"/>
      <c r="I15" s="143"/>
      <c r="J15" s="143"/>
      <c r="K15" s="143"/>
      <c r="L15" s="143"/>
    </row>
    <row r="16" spans="1:29" s="2" customFormat="1" x14ac:dyDescent="0.25">
      <c r="A16" s="145" t="s">
        <v>535</v>
      </c>
      <c r="C16" s="143"/>
      <c r="I16" s="143"/>
      <c r="J16" s="143"/>
      <c r="K16" s="143"/>
      <c r="L16" s="143"/>
    </row>
    <row r="17" spans="1:12" s="2" customFormat="1" x14ac:dyDescent="0.25">
      <c r="A17" s="146" t="s">
        <v>143</v>
      </c>
      <c r="C17" s="143"/>
      <c r="I17" s="143"/>
      <c r="J17" s="143"/>
      <c r="K17" s="143"/>
      <c r="L17" s="143"/>
    </row>
    <row r="18" spans="1:12" s="2" customFormat="1" x14ac:dyDescent="0.25">
      <c r="A18" s="2" t="s">
        <v>144</v>
      </c>
      <c r="C18" s="143"/>
      <c r="I18" s="143"/>
      <c r="J18" s="143"/>
      <c r="K18" s="143"/>
      <c r="L18" s="143"/>
    </row>
    <row r="20" spans="1:12" s="2" customFormat="1" x14ac:dyDescent="0.25">
      <c r="C20" s="143"/>
      <c r="I20" s="143"/>
      <c r="J20" s="143"/>
      <c r="K20" s="143"/>
      <c r="L20" s="143"/>
    </row>
    <row r="21" spans="1:12" s="2" customFormat="1" x14ac:dyDescent="0.25">
      <c r="C21" s="143"/>
      <c r="I21" s="143"/>
      <c r="J21" s="143"/>
      <c r="K21" s="143"/>
      <c r="L21" s="143"/>
    </row>
    <row r="22" spans="1:12" s="2" customFormat="1" x14ac:dyDescent="0.25">
      <c r="C22" s="143"/>
      <c r="I22" s="143"/>
      <c r="J22" s="143"/>
      <c r="K22" s="143"/>
      <c r="L22" s="143"/>
    </row>
    <row r="23" spans="1:12" s="2" customFormat="1" x14ac:dyDescent="0.25">
      <c r="C23" s="143"/>
      <c r="I23" s="143"/>
      <c r="J23" s="143"/>
      <c r="K23" s="143"/>
      <c r="L23" s="143"/>
    </row>
    <row r="24" spans="1:12" s="2" customFormat="1" x14ac:dyDescent="0.25">
      <c r="C24" s="143"/>
      <c r="I24" s="143"/>
      <c r="J24" s="143"/>
      <c r="K24" s="143"/>
      <c r="L24" s="143"/>
    </row>
    <row r="25" spans="1:12" s="2" customFormat="1" x14ac:dyDescent="0.25">
      <c r="C25" s="143"/>
      <c r="I25" s="143"/>
      <c r="J25" s="143"/>
      <c r="K25" s="143"/>
      <c r="L25" s="143"/>
    </row>
    <row r="26" spans="1:12" s="2" customFormat="1" x14ac:dyDescent="0.25">
      <c r="C26" s="143"/>
      <c r="I26" s="143"/>
      <c r="J26" s="143"/>
      <c r="K26" s="143"/>
      <c r="L26" s="143"/>
    </row>
    <row r="27" spans="1:12" s="2" customFormat="1" x14ac:dyDescent="0.25">
      <c r="C27" s="143"/>
      <c r="I27" s="143"/>
      <c r="J27" s="143"/>
      <c r="K27" s="143"/>
      <c r="L27" s="143"/>
    </row>
    <row r="28" spans="1:12" s="2" customFormat="1" x14ac:dyDescent="0.25">
      <c r="C28" s="143"/>
      <c r="I28" s="143"/>
      <c r="J28" s="143"/>
      <c r="K28" s="143"/>
      <c r="L28" s="143"/>
    </row>
    <row r="29" spans="1:12" s="2" customFormat="1" x14ac:dyDescent="0.25">
      <c r="C29" s="143"/>
      <c r="I29" s="143"/>
      <c r="J29" s="143"/>
      <c r="K29" s="143"/>
      <c r="L29" s="143"/>
    </row>
    <row r="30" spans="1:12" s="2" customFormat="1" x14ac:dyDescent="0.25">
      <c r="C30" s="143"/>
      <c r="I30" s="143"/>
      <c r="J30" s="143"/>
      <c r="K30" s="143"/>
      <c r="L30" s="143"/>
    </row>
    <row r="31" spans="1:12" s="2" customFormat="1" x14ac:dyDescent="0.25">
      <c r="C31" s="143"/>
      <c r="I31" s="143"/>
      <c r="J31" s="143"/>
      <c r="K31" s="143"/>
      <c r="L31" s="143"/>
    </row>
    <row r="32" spans="1:12" s="2" customFormat="1" x14ac:dyDescent="0.25">
      <c r="C32" s="143"/>
      <c r="I32" s="143"/>
      <c r="J32" s="143"/>
      <c r="K32" s="143"/>
      <c r="L32" s="143"/>
    </row>
    <row r="33" spans="1:12" s="2" customFormat="1" x14ac:dyDescent="0.25">
      <c r="C33" s="143"/>
      <c r="I33" s="143"/>
      <c r="J33" s="143"/>
      <c r="K33" s="143"/>
      <c r="L33" s="143"/>
    </row>
    <row r="34" spans="1:12" s="2" customFormat="1" x14ac:dyDescent="0.25">
      <c r="C34" s="143"/>
      <c r="I34" s="143"/>
      <c r="J34" s="143"/>
      <c r="K34" s="143"/>
      <c r="L34" s="143"/>
    </row>
    <row r="35" spans="1:12" s="2" customFormat="1" x14ac:dyDescent="0.25">
      <c r="C35" s="143"/>
      <c r="I35" s="143"/>
      <c r="J35" s="143"/>
      <c r="K35" s="143"/>
      <c r="L35" s="143"/>
    </row>
    <row r="36" spans="1:12" s="2" customFormat="1" x14ac:dyDescent="0.25">
      <c r="C36" s="143"/>
      <c r="I36" s="143"/>
      <c r="J36" s="143"/>
      <c r="K36" s="143"/>
      <c r="L36" s="143"/>
    </row>
    <row r="37" spans="1:12" s="2" customFormat="1" x14ac:dyDescent="0.25">
      <c r="C37" s="143"/>
      <c r="I37" s="143"/>
      <c r="J37" s="143"/>
      <c r="K37" s="143"/>
      <c r="L37" s="143"/>
    </row>
    <row r="38" spans="1:12" s="2" customFormat="1" x14ac:dyDescent="0.25">
      <c r="A38" s="147" t="s">
        <v>145</v>
      </c>
      <c r="C38" s="143"/>
      <c r="I38" s="143"/>
      <c r="J38" s="143"/>
      <c r="K38" s="143"/>
      <c r="L38" s="143"/>
    </row>
    <row r="39" spans="1:12" s="2" customFormat="1" x14ac:dyDescent="0.25">
      <c r="A39" s="2" t="s">
        <v>121</v>
      </c>
      <c r="C39" s="143"/>
      <c r="I39" s="143"/>
      <c r="J39" s="143"/>
      <c r="K39" s="143"/>
      <c r="L39" s="143"/>
    </row>
    <row r="40" spans="1:12" s="2" customFormat="1" x14ac:dyDescent="0.25">
      <c r="A40" s="2" t="s">
        <v>146</v>
      </c>
      <c r="C40" s="143"/>
      <c r="I40" s="143"/>
      <c r="J40" s="143"/>
      <c r="K40" s="143"/>
      <c r="L40" s="143"/>
    </row>
    <row r="41" spans="1:12" s="2" customFormat="1" x14ac:dyDescent="0.25">
      <c r="A41" s="2" t="s">
        <v>528</v>
      </c>
      <c r="C41" s="143"/>
      <c r="I41" s="143"/>
      <c r="J41" s="143"/>
      <c r="K41" s="143"/>
      <c r="L41" s="143"/>
    </row>
    <row r="42" spans="1:12" s="2" customFormat="1" x14ac:dyDescent="0.25">
      <c r="A42" s="144" t="s">
        <v>147</v>
      </c>
      <c r="C42" s="143"/>
      <c r="I42" s="143"/>
      <c r="J42" s="143"/>
      <c r="K42" s="143"/>
      <c r="L42" s="143"/>
    </row>
    <row r="43" spans="1:12" s="2" customFormat="1" x14ac:dyDescent="0.25">
      <c r="A43" s="145" t="s">
        <v>534</v>
      </c>
      <c r="C43" s="143"/>
      <c r="I43" s="143"/>
      <c r="J43" s="143"/>
      <c r="K43" s="143"/>
      <c r="L43" s="143"/>
    </row>
    <row r="44" spans="1:12" s="2" customFormat="1" x14ac:dyDescent="0.25">
      <c r="A44" s="145" t="s">
        <v>537</v>
      </c>
      <c r="C44" s="143"/>
      <c r="I44" s="143"/>
      <c r="J44" s="143"/>
      <c r="K44" s="143"/>
      <c r="L44" s="143"/>
    </row>
    <row r="45" spans="1:12" s="2" customFormat="1" x14ac:dyDescent="0.25">
      <c r="C45" s="143"/>
      <c r="I45" s="143"/>
      <c r="J45" s="143"/>
      <c r="K45" s="143"/>
      <c r="L45" s="143"/>
    </row>
    <row r="46" spans="1:12" s="2" customFormat="1" x14ac:dyDescent="0.25">
      <c r="C46" s="143"/>
      <c r="I46" s="143"/>
      <c r="J46" s="143"/>
      <c r="K46" s="143"/>
      <c r="L46" s="143"/>
    </row>
    <row r="47" spans="1:12" s="2" customFormat="1" x14ac:dyDescent="0.25">
      <c r="C47" s="143"/>
      <c r="I47" s="143"/>
      <c r="J47" s="143"/>
      <c r="K47" s="143"/>
      <c r="L47" s="143"/>
    </row>
    <row r="48" spans="1:12" s="2" customFormat="1" x14ac:dyDescent="0.25">
      <c r="C48" s="143"/>
      <c r="I48" s="143"/>
      <c r="J48" s="143"/>
      <c r="K48" s="143"/>
      <c r="L48" s="143"/>
    </row>
    <row r="49" spans="1:12" s="2" customFormat="1" x14ac:dyDescent="0.25">
      <c r="C49" s="143"/>
      <c r="I49" s="143"/>
      <c r="J49" s="143"/>
      <c r="K49" s="143"/>
      <c r="L49" s="143"/>
    </row>
    <row r="50" spans="1:12" s="2" customFormat="1" x14ac:dyDescent="0.25">
      <c r="C50" s="143"/>
      <c r="I50" s="143"/>
      <c r="J50" s="143"/>
      <c r="K50" s="143"/>
      <c r="L50" s="143"/>
    </row>
    <row r="51" spans="1:12" s="2" customFormat="1" x14ac:dyDescent="0.25">
      <c r="C51" s="143"/>
      <c r="I51" s="143"/>
      <c r="J51" s="143"/>
      <c r="K51" s="143"/>
      <c r="L51" s="143"/>
    </row>
    <row r="52" spans="1:12" s="2" customFormat="1" x14ac:dyDescent="0.25">
      <c r="C52" s="143"/>
      <c r="I52" s="143"/>
      <c r="J52" s="143"/>
      <c r="K52" s="143"/>
      <c r="L52" s="143"/>
    </row>
    <row r="53" spans="1:12" s="2" customFormat="1" x14ac:dyDescent="0.25">
      <c r="C53" s="143"/>
      <c r="I53" s="143"/>
      <c r="J53" s="143"/>
      <c r="K53" s="143"/>
      <c r="L53" s="143"/>
    </row>
    <row r="54" spans="1:12" s="2" customFormat="1" x14ac:dyDescent="0.25">
      <c r="C54" s="143"/>
      <c r="I54" s="143"/>
      <c r="J54" s="143"/>
      <c r="K54" s="143"/>
      <c r="L54" s="143"/>
    </row>
    <row r="55" spans="1:12" s="2" customFormat="1" x14ac:dyDescent="0.25">
      <c r="C55" s="143"/>
      <c r="I55" s="143"/>
      <c r="J55" s="143"/>
      <c r="K55" s="143"/>
      <c r="L55" s="143"/>
    </row>
    <row r="56" spans="1:12" s="2" customFormat="1" x14ac:dyDescent="0.25">
      <c r="C56" s="143"/>
      <c r="I56" s="143"/>
      <c r="J56" s="143"/>
      <c r="K56" s="143"/>
      <c r="L56" s="143"/>
    </row>
    <row r="57" spans="1:12" s="2" customFormat="1" x14ac:dyDescent="0.25">
      <c r="C57" s="143"/>
      <c r="I57" s="143"/>
      <c r="J57" s="143"/>
      <c r="K57" s="143"/>
      <c r="L57" s="143"/>
    </row>
    <row r="58" spans="1:12" s="2" customFormat="1" x14ac:dyDescent="0.25">
      <c r="C58" s="143"/>
      <c r="I58" s="143"/>
      <c r="J58" s="143"/>
      <c r="K58" s="143"/>
      <c r="L58" s="143"/>
    </row>
    <row r="59" spans="1:12" s="2" customFormat="1" x14ac:dyDescent="0.25">
      <c r="C59" s="143"/>
      <c r="I59" s="143"/>
      <c r="J59" s="143"/>
      <c r="K59" s="143"/>
      <c r="L59" s="143"/>
    </row>
    <row r="60" spans="1:12" s="2" customFormat="1" x14ac:dyDescent="0.25">
      <c r="A60" s="144"/>
      <c r="C60" s="143"/>
      <c r="I60" s="143"/>
      <c r="J60" s="143"/>
      <c r="K60" s="143"/>
      <c r="L60" s="143"/>
    </row>
    <row r="61" spans="1:12" s="2" customFormat="1" x14ac:dyDescent="0.25">
      <c r="A61" s="144"/>
      <c r="C61" s="143"/>
      <c r="I61" s="143"/>
      <c r="J61" s="143"/>
      <c r="K61" s="143"/>
      <c r="L61" s="143"/>
    </row>
    <row r="62" spans="1:12" s="2" customFormat="1" x14ac:dyDescent="0.25">
      <c r="A62" s="147" t="s">
        <v>148</v>
      </c>
      <c r="C62" s="143"/>
      <c r="I62" s="143"/>
      <c r="J62" s="143"/>
      <c r="K62" s="143"/>
      <c r="L62" s="143"/>
    </row>
    <row r="63" spans="1:12" s="2" customFormat="1" x14ac:dyDescent="0.25">
      <c r="A63" s="2" t="s">
        <v>149</v>
      </c>
      <c r="C63" s="143"/>
      <c r="I63" s="143"/>
      <c r="J63" s="143"/>
      <c r="K63" s="143"/>
      <c r="L63" s="143"/>
    </row>
    <row r="64" spans="1:12" s="2" customFormat="1" x14ac:dyDescent="0.25">
      <c r="A64" s="2" t="s">
        <v>142</v>
      </c>
      <c r="C64" s="143"/>
      <c r="I64" s="143"/>
      <c r="J64" s="143"/>
      <c r="K64" s="143"/>
      <c r="L64" s="143"/>
    </row>
    <row r="65" spans="1:12" s="2" customFormat="1" x14ac:dyDescent="0.25">
      <c r="A65" s="2" t="s">
        <v>528</v>
      </c>
      <c r="C65" s="143"/>
      <c r="I65" s="143"/>
      <c r="J65" s="143"/>
      <c r="K65" s="143"/>
      <c r="L65" s="143"/>
    </row>
    <row r="66" spans="1:12" s="2" customFormat="1" x14ac:dyDescent="0.25">
      <c r="A66" s="144" t="s">
        <v>527</v>
      </c>
      <c r="C66" s="143"/>
      <c r="I66" s="143"/>
      <c r="J66" s="143"/>
      <c r="K66" s="143"/>
      <c r="L66" s="143"/>
    </row>
    <row r="67" spans="1:12" s="2" customFormat="1" x14ac:dyDescent="0.25">
      <c r="A67" s="144" t="s">
        <v>529</v>
      </c>
      <c r="C67" s="143"/>
      <c r="I67" s="143"/>
      <c r="J67" s="143"/>
      <c r="K67" s="143"/>
      <c r="L67" s="143"/>
    </row>
    <row r="68" spans="1:12" s="2" customFormat="1" x14ac:dyDescent="0.25">
      <c r="A68" s="144" t="s">
        <v>536</v>
      </c>
      <c r="C68" s="143"/>
      <c r="I68" s="143"/>
      <c r="J68" s="143"/>
      <c r="K68" s="143"/>
      <c r="L68" s="143"/>
    </row>
    <row r="69" spans="1:12" s="2" customFormat="1" x14ac:dyDescent="0.25">
      <c r="A69" s="146" t="s">
        <v>143</v>
      </c>
      <c r="C69" s="143"/>
      <c r="I69" s="143"/>
      <c r="J69" s="143"/>
      <c r="K69" s="143"/>
      <c r="L69" s="143"/>
    </row>
    <row r="70" spans="1:12" s="2" customFormat="1" x14ac:dyDescent="0.25">
      <c r="A70" s="2" t="s">
        <v>144</v>
      </c>
      <c r="C70" s="143"/>
      <c r="I70" s="143"/>
      <c r="J70" s="143"/>
      <c r="K70" s="143"/>
      <c r="L70" s="143"/>
    </row>
    <row r="71" spans="1:12" s="2" customFormat="1" x14ac:dyDescent="0.25">
      <c r="C71" s="143"/>
      <c r="I71" s="143"/>
      <c r="J71" s="143"/>
      <c r="K71" s="143"/>
      <c r="L71" s="143"/>
    </row>
    <row r="72" spans="1:12" s="2" customFormat="1" x14ac:dyDescent="0.25">
      <c r="C72" s="143"/>
      <c r="I72" s="143"/>
      <c r="J72" s="143"/>
      <c r="K72" s="143"/>
      <c r="L72" s="143"/>
    </row>
    <row r="73" spans="1:12" s="2" customFormat="1" x14ac:dyDescent="0.25">
      <c r="C73" s="143"/>
      <c r="I73" s="143"/>
      <c r="J73" s="143"/>
      <c r="K73" s="143"/>
      <c r="L73" s="143"/>
    </row>
    <row r="74" spans="1:12" s="2" customFormat="1" x14ac:dyDescent="0.25">
      <c r="C74" s="143"/>
      <c r="I74" s="143"/>
      <c r="J74" s="143"/>
      <c r="K74" s="143"/>
      <c r="L74" s="143"/>
    </row>
    <row r="75" spans="1:12" s="2" customFormat="1" x14ac:dyDescent="0.25">
      <c r="C75" s="143"/>
      <c r="I75" s="143"/>
      <c r="J75" s="143"/>
      <c r="K75" s="143"/>
      <c r="L75" s="143"/>
    </row>
    <row r="76" spans="1:12" s="2" customFormat="1" x14ac:dyDescent="0.25">
      <c r="C76" s="143"/>
      <c r="I76" s="143"/>
      <c r="J76" s="143"/>
      <c r="K76" s="143"/>
      <c r="L76" s="143"/>
    </row>
    <row r="77" spans="1:12" s="2" customFormat="1" x14ac:dyDescent="0.25">
      <c r="C77" s="143"/>
      <c r="I77" s="143"/>
      <c r="J77" s="143"/>
      <c r="K77" s="143"/>
      <c r="L77" s="143"/>
    </row>
    <row r="78" spans="1:12" s="2" customFormat="1" x14ac:dyDescent="0.25">
      <c r="C78" s="143"/>
      <c r="I78" s="143"/>
      <c r="J78" s="143"/>
      <c r="K78" s="143"/>
      <c r="L78" s="143"/>
    </row>
    <row r="79" spans="1:12" s="2" customFormat="1" x14ac:dyDescent="0.25">
      <c r="C79" s="143"/>
      <c r="I79" s="143"/>
      <c r="J79" s="143"/>
      <c r="K79" s="143"/>
      <c r="L79" s="143"/>
    </row>
    <row r="80" spans="1:12" s="2" customFormat="1" x14ac:dyDescent="0.25">
      <c r="C80" s="143"/>
      <c r="I80" s="143"/>
      <c r="J80" s="143"/>
      <c r="K80" s="143"/>
      <c r="L80" s="143"/>
    </row>
    <row r="81" spans="1:12" s="2" customFormat="1" x14ac:dyDescent="0.25">
      <c r="C81" s="143"/>
      <c r="I81" s="143"/>
      <c r="J81" s="143"/>
      <c r="K81" s="143"/>
      <c r="L81" s="143"/>
    </row>
    <row r="82" spans="1:12" s="2" customFormat="1" x14ac:dyDescent="0.25">
      <c r="C82" s="143"/>
      <c r="I82" s="143"/>
      <c r="J82" s="143"/>
      <c r="K82" s="143"/>
      <c r="L82" s="143"/>
    </row>
    <row r="83" spans="1:12" s="2" customFormat="1" x14ac:dyDescent="0.25">
      <c r="C83" s="143"/>
      <c r="I83" s="143"/>
      <c r="J83" s="143"/>
      <c r="K83" s="143"/>
      <c r="L83" s="143"/>
    </row>
    <row r="84" spans="1:12" s="2" customFormat="1" x14ac:dyDescent="0.25">
      <c r="C84" s="143"/>
      <c r="I84" s="143"/>
      <c r="J84" s="143"/>
      <c r="K84" s="143"/>
      <c r="L84" s="143"/>
    </row>
    <row r="85" spans="1:12" s="2" customFormat="1" x14ac:dyDescent="0.25">
      <c r="A85" s="147" t="s">
        <v>150</v>
      </c>
      <c r="C85" s="143"/>
      <c r="I85" s="143"/>
      <c r="J85" s="143"/>
      <c r="K85" s="143"/>
      <c r="L85" s="143"/>
    </row>
    <row r="86" spans="1:12" s="2" customFormat="1" x14ac:dyDescent="0.25">
      <c r="A86" s="2" t="s">
        <v>121</v>
      </c>
      <c r="C86" s="143"/>
      <c r="I86" s="143"/>
      <c r="J86" s="143"/>
      <c r="K86" s="143"/>
      <c r="L86" s="143"/>
    </row>
    <row r="87" spans="1:12" s="2" customFormat="1" x14ac:dyDescent="0.25">
      <c r="A87" s="2" t="s">
        <v>151</v>
      </c>
      <c r="C87" s="143"/>
      <c r="I87" s="143"/>
      <c r="J87" s="143"/>
      <c r="K87" s="143"/>
      <c r="L87" s="143"/>
    </row>
    <row r="88" spans="1:12" s="2" customFormat="1" x14ac:dyDescent="0.25">
      <c r="A88" s="2" t="s">
        <v>528</v>
      </c>
      <c r="C88" s="143"/>
      <c r="I88" s="143"/>
      <c r="J88" s="143"/>
      <c r="K88" s="143"/>
      <c r="L88" s="143"/>
    </row>
    <row r="89" spans="1:12" s="2" customFormat="1" x14ac:dyDescent="0.25">
      <c r="A89" s="144" t="s">
        <v>152</v>
      </c>
      <c r="C89" s="143"/>
      <c r="I89" s="143"/>
      <c r="J89" s="143"/>
      <c r="K89" s="143"/>
      <c r="L89" s="143"/>
    </row>
    <row r="90" spans="1:12" s="2" customFormat="1" x14ac:dyDescent="0.25">
      <c r="A90" s="144"/>
      <c r="C90" s="143"/>
      <c r="I90" s="143"/>
      <c r="J90" s="143"/>
      <c r="K90" s="143"/>
      <c r="L90" s="143"/>
    </row>
    <row r="91" spans="1:12" s="2" customFormat="1" x14ac:dyDescent="0.25">
      <c r="C91" s="143"/>
      <c r="I91" s="143"/>
      <c r="J91" s="143"/>
      <c r="K91" s="143"/>
      <c r="L91" s="143"/>
    </row>
    <row r="92" spans="1:12" s="2" customFormat="1" x14ac:dyDescent="0.25">
      <c r="C92" s="143"/>
      <c r="I92" s="143"/>
      <c r="J92" s="143"/>
      <c r="K92" s="143"/>
      <c r="L92" s="143"/>
    </row>
    <row r="93" spans="1:12" s="2" customFormat="1" x14ac:dyDescent="0.25">
      <c r="C93" s="143"/>
      <c r="I93" s="143"/>
      <c r="J93" s="143"/>
      <c r="K93" s="143"/>
      <c r="L93" s="143"/>
    </row>
    <row r="94" spans="1:12" s="2" customFormat="1" x14ac:dyDescent="0.25">
      <c r="C94" s="143"/>
      <c r="I94" s="143"/>
      <c r="J94" s="143"/>
      <c r="K94" s="143"/>
      <c r="L94" s="143"/>
    </row>
    <row r="95" spans="1:12" s="2" customFormat="1" x14ac:dyDescent="0.25">
      <c r="C95" s="143"/>
      <c r="I95" s="143"/>
      <c r="J95" s="143"/>
      <c r="K95" s="143"/>
      <c r="L95" s="143"/>
    </row>
    <row r="96" spans="1:12" s="2" customFormat="1" x14ac:dyDescent="0.25">
      <c r="C96" s="143"/>
      <c r="I96" s="143"/>
      <c r="J96" s="143"/>
      <c r="K96" s="143"/>
      <c r="L96" s="143"/>
    </row>
    <row r="97" spans="3:12" s="2" customFormat="1" x14ac:dyDescent="0.25">
      <c r="C97" s="143"/>
      <c r="I97" s="143"/>
      <c r="J97" s="143"/>
      <c r="K97" s="143"/>
      <c r="L97" s="143"/>
    </row>
    <row r="98" spans="3:12" s="2" customFormat="1" x14ac:dyDescent="0.25">
      <c r="C98" s="143"/>
      <c r="I98" s="143"/>
      <c r="J98" s="143"/>
      <c r="K98" s="143"/>
      <c r="L98" s="143"/>
    </row>
    <row r="99" spans="3:12" s="2" customFormat="1" x14ac:dyDescent="0.25">
      <c r="C99" s="143"/>
      <c r="I99" s="143"/>
      <c r="J99" s="143"/>
      <c r="K99" s="143"/>
      <c r="L99" s="143"/>
    </row>
    <row r="100" spans="3:12" s="2" customFormat="1" x14ac:dyDescent="0.25">
      <c r="C100" s="143"/>
      <c r="I100" s="143"/>
      <c r="J100" s="143"/>
      <c r="K100" s="143"/>
      <c r="L100" s="143"/>
    </row>
    <row r="101" spans="3:12" s="2" customFormat="1" x14ac:dyDescent="0.25">
      <c r="C101" s="143"/>
      <c r="I101" s="143"/>
      <c r="J101" s="143"/>
      <c r="K101" s="143"/>
      <c r="L101" s="143"/>
    </row>
    <row r="102" spans="3:12" s="2" customFormat="1" x14ac:dyDescent="0.25">
      <c r="C102" s="143"/>
      <c r="I102" s="143"/>
      <c r="J102" s="143"/>
      <c r="K102" s="143"/>
      <c r="L102" s="143"/>
    </row>
    <row r="103" spans="3:12" s="2" customFormat="1" x14ac:dyDescent="0.25">
      <c r="C103" s="143"/>
      <c r="I103" s="143"/>
      <c r="J103" s="143"/>
      <c r="K103" s="143"/>
      <c r="L103" s="143"/>
    </row>
    <row r="104" spans="3:12" s="2" customFormat="1" x14ac:dyDescent="0.25">
      <c r="C104" s="143"/>
      <c r="I104" s="143"/>
      <c r="J104" s="143"/>
      <c r="K104" s="143"/>
      <c r="L104" s="143"/>
    </row>
    <row r="105" spans="3:12" s="2" customFormat="1" x14ac:dyDescent="0.25">
      <c r="C105" s="143"/>
      <c r="I105" s="143"/>
      <c r="J105" s="143"/>
      <c r="K105" s="143"/>
      <c r="L105" s="143"/>
    </row>
    <row r="106" spans="3:12" s="2" customFormat="1" x14ac:dyDescent="0.25">
      <c r="C106" s="143"/>
      <c r="I106" s="143"/>
      <c r="J106" s="143"/>
      <c r="K106" s="143"/>
      <c r="L106" s="143"/>
    </row>
    <row r="107" spans="3:12" s="2" customFormat="1" x14ac:dyDescent="0.25">
      <c r="C107" s="143"/>
      <c r="I107" s="143"/>
      <c r="J107" s="143"/>
      <c r="K107" s="143"/>
      <c r="L107" s="143"/>
    </row>
    <row r="108" spans="3:12" s="2" customFormat="1" x14ac:dyDescent="0.25">
      <c r="C108" s="143"/>
      <c r="I108" s="143"/>
      <c r="J108" s="143"/>
      <c r="K108" s="143"/>
      <c r="L108" s="143"/>
    </row>
    <row r="109" spans="3:12" s="2" customFormat="1" x14ac:dyDescent="0.25">
      <c r="C109" s="143"/>
      <c r="I109" s="143"/>
      <c r="J109" s="143"/>
      <c r="K109" s="143"/>
      <c r="L109" s="143"/>
    </row>
    <row r="110" spans="3:12" s="2" customFormat="1" x14ac:dyDescent="0.25">
      <c r="C110" s="143"/>
      <c r="I110" s="143"/>
      <c r="J110" s="143"/>
      <c r="K110" s="143"/>
      <c r="L110" s="143"/>
    </row>
    <row r="111" spans="3:12" s="2" customFormat="1" x14ac:dyDescent="0.25">
      <c r="C111" s="143"/>
      <c r="I111" s="143"/>
      <c r="J111" s="143"/>
      <c r="K111" s="143"/>
      <c r="L111" s="143"/>
    </row>
    <row r="112" spans="3:12" s="2" customFormat="1" x14ac:dyDescent="0.25">
      <c r="C112" s="143"/>
      <c r="I112" s="143"/>
      <c r="J112" s="143"/>
      <c r="K112" s="143"/>
      <c r="L112" s="143"/>
    </row>
    <row r="113" spans="1:12" s="2" customFormat="1" x14ac:dyDescent="0.25">
      <c r="A113" s="147" t="s">
        <v>153</v>
      </c>
      <c r="C113" s="143"/>
      <c r="I113" s="143"/>
      <c r="J113" s="143"/>
      <c r="K113" s="143"/>
      <c r="L113" s="143"/>
    </row>
    <row r="114" spans="1:12" s="2" customFormat="1" x14ac:dyDescent="0.25">
      <c r="A114" s="2" t="s">
        <v>154</v>
      </c>
      <c r="C114" s="143"/>
      <c r="I114" s="143"/>
      <c r="J114" s="143"/>
      <c r="K114" s="143"/>
      <c r="L114" s="143"/>
    </row>
    <row r="115" spans="1:12" s="2" customFormat="1" x14ac:dyDescent="0.25">
      <c r="A115" s="2" t="s">
        <v>155</v>
      </c>
      <c r="C115" s="143"/>
      <c r="I115" s="143"/>
      <c r="J115" s="143"/>
      <c r="K115" s="143"/>
      <c r="L115" s="143"/>
    </row>
    <row r="116" spans="1:12" s="2" customFormat="1" x14ac:dyDescent="0.25">
      <c r="A116" s="2" t="s">
        <v>528</v>
      </c>
      <c r="C116" s="143"/>
      <c r="I116" s="143"/>
      <c r="J116" s="143"/>
      <c r="K116" s="143"/>
      <c r="L116" s="143"/>
    </row>
    <row r="117" spans="1:12" s="2" customFormat="1" x14ac:dyDescent="0.25">
      <c r="A117" s="144" t="s">
        <v>156</v>
      </c>
      <c r="C117" s="143"/>
      <c r="I117" s="143"/>
      <c r="J117" s="143"/>
      <c r="K117" s="143"/>
      <c r="L117" s="143"/>
    </row>
    <row r="118" spans="1:12" s="2" customFormat="1" x14ac:dyDescent="0.25">
      <c r="A118" s="145" t="s">
        <v>532</v>
      </c>
      <c r="C118" s="143"/>
      <c r="I118" s="143"/>
      <c r="J118" s="143"/>
      <c r="K118" s="143"/>
      <c r="L118" s="143"/>
    </row>
    <row r="119" spans="1:12" s="2" customFormat="1" x14ac:dyDescent="0.25">
      <c r="A119" s="145" t="s">
        <v>533</v>
      </c>
      <c r="C119" s="143"/>
      <c r="I119" s="143"/>
      <c r="J119" s="143"/>
      <c r="K119" s="143"/>
      <c r="L119" s="143"/>
    </row>
    <row r="120" spans="1:12" s="2" customFormat="1" x14ac:dyDescent="0.25">
      <c r="C120" s="143"/>
      <c r="I120" s="143"/>
      <c r="J120" s="143"/>
      <c r="K120" s="143"/>
      <c r="L120" s="143"/>
    </row>
    <row r="121" spans="1:12" s="2" customFormat="1" x14ac:dyDescent="0.25">
      <c r="C121" s="143"/>
      <c r="I121" s="143"/>
      <c r="J121" s="143"/>
      <c r="K121" s="143"/>
      <c r="L121" s="143"/>
    </row>
    <row r="122" spans="1:12" s="2" customFormat="1" x14ac:dyDescent="0.25">
      <c r="C122" s="143"/>
      <c r="I122" s="143"/>
      <c r="J122" s="143"/>
      <c r="K122" s="143"/>
      <c r="L122" s="143"/>
    </row>
    <row r="123" spans="1:12" s="2" customFormat="1" x14ac:dyDescent="0.25">
      <c r="C123" s="143"/>
      <c r="I123" s="143"/>
      <c r="J123" s="143"/>
      <c r="K123" s="143"/>
      <c r="L123" s="143"/>
    </row>
    <row r="124" spans="1:12" s="2" customFormat="1" x14ac:dyDescent="0.25">
      <c r="C124" s="143"/>
      <c r="I124" s="143"/>
      <c r="J124" s="143"/>
      <c r="K124" s="143"/>
      <c r="L124" s="143"/>
    </row>
    <row r="125" spans="1:12" s="2" customFormat="1" x14ac:dyDescent="0.25">
      <c r="C125" s="143"/>
      <c r="I125" s="143"/>
      <c r="J125" s="143"/>
      <c r="K125" s="143"/>
      <c r="L125" s="143"/>
    </row>
    <row r="126" spans="1:12" s="2" customFormat="1" x14ac:dyDescent="0.25">
      <c r="C126" s="143"/>
      <c r="I126" s="143"/>
      <c r="J126" s="143"/>
      <c r="K126" s="143"/>
      <c r="L126" s="143"/>
    </row>
    <row r="127" spans="1:12" s="2" customFormat="1" x14ac:dyDescent="0.25">
      <c r="C127" s="143"/>
      <c r="I127" s="143"/>
      <c r="J127" s="143"/>
      <c r="K127" s="143"/>
      <c r="L127" s="143"/>
    </row>
    <row r="128" spans="1:12" s="2" customFormat="1" x14ac:dyDescent="0.25">
      <c r="C128" s="143"/>
      <c r="I128" s="143"/>
      <c r="J128" s="143"/>
      <c r="K128" s="143"/>
      <c r="L128" s="143"/>
    </row>
    <row r="129" spans="1:12" s="2" customFormat="1" x14ac:dyDescent="0.25">
      <c r="C129" s="143"/>
      <c r="I129" s="143"/>
      <c r="J129" s="143"/>
      <c r="K129" s="143"/>
      <c r="L129" s="143"/>
    </row>
    <row r="130" spans="1:12" s="2" customFormat="1" x14ac:dyDescent="0.25">
      <c r="C130" s="143"/>
      <c r="I130" s="143"/>
      <c r="J130" s="143"/>
      <c r="K130" s="143"/>
      <c r="L130" s="143"/>
    </row>
    <row r="131" spans="1:12" s="2" customFormat="1" x14ac:dyDescent="0.25">
      <c r="C131" s="143"/>
      <c r="I131" s="143"/>
      <c r="J131" s="143"/>
      <c r="K131" s="143"/>
      <c r="L131" s="143"/>
    </row>
    <row r="132" spans="1:12" s="2" customFormat="1" x14ac:dyDescent="0.25">
      <c r="C132" s="143"/>
      <c r="I132" s="143"/>
      <c r="J132" s="143"/>
      <c r="K132" s="143"/>
      <c r="L132" s="143"/>
    </row>
    <row r="133" spans="1:12" s="2" customFormat="1" x14ac:dyDescent="0.25">
      <c r="C133" s="143"/>
      <c r="I133" s="143"/>
      <c r="J133" s="143"/>
      <c r="K133" s="143"/>
      <c r="L133" s="143"/>
    </row>
    <row r="134" spans="1:12" s="2" customFormat="1" x14ac:dyDescent="0.25">
      <c r="C134" s="143"/>
      <c r="I134" s="143"/>
      <c r="J134" s="143"/>
      <c r="K134" s="143"/>
      <c r="L134" s="143"/>
    </row>
    <row r="135" spans="1:12" s="2" customFormat="1" x14ac:dyDescent="0.25">
      <c r="C135" s="143"/>
      <c r="I135" s="143"/>
      <c r="J135" s="143"/>
      <c r="K135" s="143"/>
      <c r="L135" s="143"/>
    </row>
    <row r="136" spans="1:12" s="2" customFormat="1" x14ac:dyDescent="0.25">
      <c r="C136" s="143"/>
      <c r="I136" s="143"/>
      <c r="J136" s="143"/>
      <c r="K136" s="143"/>
      <c r="L136" s="143"/>
    </row>
    <row r="137" spans="1:12" s="2" customFormat="1" x14ac:dyDescent="0.25">
      <c r="C137" s="143"/>
      <c r="I137" s="143"/>
      <c r="J137" s="143"/>
      <c r="K137" s="143"/>
      <c r="L137" s="143"/>
    </row>
    <row r="138" spans="1:12" s="2" customFormat="1" x14ac:dyDescent="0.25">
      <c r="C138" s="143"/>
      <c r="I138" s="143"/>
      <c r="J138" s="143"/>
      <c r="K138" s="143"/>
      <c r="L138" s="143"/>
    </row>
    <row r="139" spans="1:12" s="2" customFormat="1" x14ac:dyDescent="0.25">
      <c r="C139" s="143"/>
      <c r="I139" s="143"/>
      <c r="J139" s="143"/>
      <c r="K139" s="143"/>
      <c r="L139" s="143"/>
    </row>
    <row r="140" spans="1:12" s="2" customFormat="1" x14ac:dyDescent="0.25">
      <c r="C140" s="143"/>
      <c r="I140" s="143"/>
      <c r="J140" s="143"/>
      <c r="K140" s="143"/>
      <c r="L140" s="143"/>
    </row>
    <row r="141" spans="1:12" s="2" customFormat="1" x14ac:dyDescent="0.25">
      <c r="C141" s="143"/>
      <c r="I141" s="143"/>
      <c r="J141" s="143"/>
      <c r="K141" s="143"/>
      <c r="L141" s="143"/>
    </row>
    <row r="142" spans="1:12" s="2" customFormat="1" x14ac:dyDescent="0.25">
      <c r="A142" s="144"/>
      <c r="C142" s="143"/>
      <c r="I142" s="143"/>
      <c r="J142" s="143"/>
      <c r="K142" s="143"/>
      <c r="L142" s="143"/>
    </row>
  </sheetData>
  <sheetProtection sheet="1" objects="1" scenarios="1" formatCells="0" formatColumns="0" formatRows="0" sort="0" autoFilter="0"/>
  <autoFilter ref="A2:O2" xr:uid="{4EFD73A6-EDA1-4ACD-A097-DB114CC60125}"/>
  <mergeCells count="14">
    <mergeCell ref="G1:G2"/>
    <mergeCell ref="A1:A2"/>
    <mergeCell ref="B1:B2"/>
    <mergeCell ref="C1:C2"/>
    <mergeCell ref="D1:D2"/>
    <mergeCell ref="F1:F2"/>
    <mergeCell ref="E1:E2"/>
    <mergeCell ref="P1:P2"/>
    <mergeCell ref="M1:M2"/>
    <mergeCell ref="N1:N2"/>
    <mergeCell ref="O1:O2"/>
    <mergeCell ref="H1:H2"/>
    <mergeCell ref="I1:I2"/>
    <mergeCell ref="J1:L1"/>
  </mergeCells>
  <hyperlinks>
    <hyperlink ref="A117" r:id="rId1" xr:uid="{CD89DE72-772D-4374-8226-31A1AA19FAF1}"/>
    <hyperlink ref="A42" r:id="rId2" xr:uid="{E1A48452-A804-431C-AF8B-57E45A0D8312}"/>
    <hyperlink ref="A89" r:id="rId3" xr:uid="{AE0672B1-D221-44E3-8CC2-4EA6986FBD4C}"/>
    <hyperlink ref="A118" r:id="rId4" xr:uid="{44DC766B-4C8D-4BBD-9496-8EF0BDE750B4}"/>
    <hyperlink ref="A119" r:id="rId5" xr:uid="{B1EBC023-FBAE-49EA-8C34-15954E18C4E7}"/>
    <hyperlink ref="A14" r:id="rId6" xr:uid="{5ED35583-D199-43DC-A85F-7ACDCB298D27}"/>
    <hyperlink ref="A43" r:id="rId7" display="https://www.walmart.com/ip/Tenax-Uniblack-Liquid-Wax-Step-2-1-Quart/512885067?wmlspartner=wlpa&amp;selectedSellerId=18411&amp;adid=22222222227512885067_18411_14069003552_202077872&amp;wl0=&amp;wl1=g&amp;wl2=c&amp;wl3=42423897272&amp;wl4=pla-2449037643288&amp;wl5=9211801&amp;wl6=&amp;wl7=&amp;wl8=&amp;wl9=pla&amp;wl10=125211802&amp;wl11=online&amp;wl12=512885067_18411&amp;veh=sem&amp;gad_source=1&amp;gad_campaignid=202077872&amp;gbraid=0AAAAADmfBIo2HkKh5XkbBTI4rC_MkV_mB&amp;gclid=EAIaIQobChMI4LjmjZbalQMVpHhHAR3-0TgeEAQYAiABEgL0EfD_BwE " xr:uid="{7E3F1BF3-3B05-432C-922A-5E556F276149}"/>
    <hyperlink ref="A15" r:id="rId8" xr:uid="{7400D477-B9C9-48EE-85F1-FCA2FCC7282A}"/>
    <hyperlink ref="A16" r:id="rId9" xr:uid="{03DBAA84-9997-4131-BCB4-0721785F4D98}"/>
    <hyperlink ref="A67" r:id="rId10" xr:uid="{DC97D57A-716D-4941-AD02-667236E38BEC}"/>
    <hyperlink ref="A68" r:id="rId11" xr:uid="{6D7E4830-67D9-4192-8786-27568679361C}"/>
    <hyperlink ref="A66" r:id="rId12" xr:uid="{540E3E64-F856-49FD-9560-F5AD771CA6E8}"/>
    <hyperlink ref="A44" r:id="rId13" xr:uid="{7C436F90-7391-4938-BE3D-2E510AFF86E5}"/>
  </hyperlinks>
  <pageMargins left="0.7" right="0.7" top="0.75" bottom="0.75" header="0.3" footer="0.3"/>
  <pageSetup orientation="portrait" r:id="rId14"/>
  <drawing r:id="rId15"/>
  <legacyDrawing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07B75-39C8-41C0-B2D6-C518FFC54695}">
  <sheetPr codeName="Sheet6"/>
  <dimension ref="A1:M42"/>
  <sheetViews>
    <sheetView workbookViewId="0"/>
  </sheetViews>
  <sheetFormatPr defaultRowHeight="15" x14ac:dyDescent="0.25"/>
  <cols>
    <col min="1" max="1" width="28.28515625" style="2" customWidth="1"/>
    <col min="2" max="2" width="29.140625" style="2" customWidth="1"/>
    <col min="3" max="3" width="28.140625" style="2" customWidth="1"/>
    <col min="4" max="6" width="9.140625" style="2"/>
    <col min="7" max="7" width="13" style="2" customWidth="1"/>
    <col min="8" max="8" width="13.28515625" style="2" customWidth="1"/>
    <col min="9" max="9" width="11.140625" style="2" customWidth="1"/>
    <col min="10" max="10" width="11.85546875" style="2" customWidth="1"/>
    <col min="11" max="11" width="9.140625" style="2"/>
    <col min="12" max="12" width="11.140625" style="2" customWidth="1"/>
    <col min="13" max="16384" width="9.140625" style="2"/>
  </cols>
  <sheetData>
    <row r="1" spans="1:13" ht="60" x14ac:dyDescent="0.25">
      <c r="A1" s="149" t="s">
        <v>97</v>
      </c>
      <c r="B1" s="149" t="s">
        <v>98</v>
      </c>
      <c r="C1" s="150" t="s">
        <v>99</v>
      </c>
      <c r="D1" s="151" t="s">
        <v>157</v>
      </c>
      <c r="E1" s="151" t="s">
        <v>158</v>
      </c>
      <c r="F1" s="151" t="s">
        <v>159</v>
      </c>
      <c r="G1" s="151" t="s">
        <v>160</v>
      </c>
      <c r="H1" s="151" t="s">
        <v>161</v>
      </c>
      <c r="I1" s="151" t="s">
        <v>162</v>
      </c>
      <c r="J1" s="151" t="s">
        <v>163</v>
      </c>
      <c r="K1" s="151" t="s">
        <v>164</v>
      </c>
      <c r="L1" s="151" t="s">
        <v>165</v>
      </c>
      <c r="M1" s="151" t="s">
        <v>166</v>
      </c>
    </row>
    <row r="2" spans="1:13" x14ac:dyDescent="0.25">
      <c r="A2" s="152" t="s">
        <v>113</v>
      </c>
      <c r="B2" s="152" t="s">
        <v>114</v>
      </c>
      <c r="C2" s="153" t="s">
        <v>115</v>
      </c>
      <c r="D2" s="141" t="s">
        <v>167</v>
      </c>
      <c r="E2" s="141">
        <v>60</v>
      </c>
      <c r="F2" s="141">
        <v>5.6</v>
      </c>
      <c r="G2" s="141">
        <v>20</v>
      </c>
      <c r="H2" s="141">
        <f>(F2/G2)*1000</f>
        <v>279.99999999999994</v>
      </c>
      <c r="I2" s="141">
        <v>1.1000000000000001</v>
      </c>
      <c r="J2" s="141">
        <f>H2*I2</f>
        <v>307.99999999999994</v>
      </c>
      <c r="K2" s="141">
        <v>120</v>
      </c>
      <c r="L2" s="141">
        <v>54.12</v>
      </c>
      <c r="M2" s="141" t="s">
        <v>118</v>
      </c>
    </row>
    <row r="3" spans="1:13" x14ac:dyDescent="0.25">
      <c r="A3" s="152"/>
      <c r="B3" s="152"/>
      <c r="C3" s="153"/>
      <c r="D3" s="141" t="s">
        <v>168</v>
      </c>
      <c r="E3" s="141">
        <v>40</v>
      </c>
      <c r="F3" s="141">
        <v>3.7</v>
      </c>
      <c r="G3" s="141">
        <v>20</v>
      </c>
      <c r="H3" s="141">
        <f t="shared" ref="H3:H4" si="0">(F3/G3)*1000</f>
        <v>185</v>
      </c>
      <c r="I3" s="141">
        <v>1.1000000000000001</v>
      </c>
      <c r="J3" s="154">
        <f t="shared" ref="J3:J4" si="1">H3*I3</f>
        <v>203.50000000000003</v>
      </c>
      <c r="K3" s="141">
        <v>90</v>
      </c>
      <c r="L3" s="141">
        <v>54.12</v>
      </c>
      <c r="M3" s="141" t="s">
        <v>118</v>
      </c>
    </row>
    <row r="4" spans="1:13" x14ac:dyDescent="0.25">
      <c r="A4" s="152"/>
      <c r="B4" s="152"/>
      <c r="C4" s="153"/>
      <c r="D4" s="141" t="s">
        <v>169</v>
      </c>
      <c r="E4" s="141">
        <v>30</v>
      </c>
      <c r="F4" s="141">
        <v>2.8</v>
      </c>
      <c r="G4" s="141">
        <v>20</v>
      </c>
      <c r="H4" s="141">
        <f t="shared" si="0"/>
        <v>139.99999999999997</v>
      </c>
      <c r="I4" s="141">
        <v>1.1000000000000001</v>
      </c>
      <c r="J4" s="141">
        <f t="shared" si="1"/>
        <v>153.99999999999997</v>
      </c>
      <c r="K4" s="141">
        <v>60</v>
      </c>
      <c r="L4" s="141">
        <v>54.12</v>
      </c>
      <c r="M4" s="141" t="s">
        <v>118</v>
      </c>
    </row>
    <row r="5" spans="1:13" ht="17.25" x14ac:dyDescent="0.25">
      <c r="A5" s="2" t="s">
        <v>501</v>
      </c>
      <c r="B5" s="145"/>
    </row>
    <row r="6" spans="1:13" x14ac:dyDescent="0.25">
      <c r="A6" s="2" t="s">
        <v>576</v>
      </c>
    </row>
    <row r="8" spans="1:13" ht="60" x14ac:dyDescent="0.25">
      <c r="A8" s="149" t="s">
        <v>97</v>
      </c>
      <c r="B8" s="149" t="s">
        <v>98</v>
      </c>
      <c r="C8" s="150" t="s">
        <v>99</v>
      </c>
      <c r="D8" s="151" t="s">
        <v>157</v>
      </c>
      <c r="E8" s="151" t="s">
        <v>158</v>
      </c>
      <c r="F8" s="151" t="s">
        <v>171</v>
      </c>
      <c r="G8" s="151" t="s">
        <v>172</v>
      </c>
      <c r="H8" s="151" t="s">
        <v>161</v>
      </c>
      <c r="I8" s="151" t="s">
        <v>162</v>
      </c>
      <c r="J8" s="151" t="s">
        <v>163</v>
      </c>
    </row>
    <row r="9" spans="1:13" x14ac:dyDescent="0.25">
      <c r="A9" s="152" t="s">
        <v>113</v>
      </c>
      <c r="B9" s="152" t="s">
        <v>114</v>
      </c>
      <c r="C9" s="152" t="s">
        <v>124</v>
      </c>
      <c r="D9" s="141" t="s">
        <v>167</v>
      </c>
      <c r="E9" s="141">
        <v>60</v>
      </c>
      <c r="F9" s="141">
        <v>215</v>
      </c>
      <c r="G9" s="141">
        <v>946.35299999999995</v>
      </c>
      <c r="H9" s="141">
        <f>(E9*G9)/F9</f>
        <v>264.09851162790699</v>
      </c>
      <c r="I9" s="141">
        <v>0.91</v>
      </c>
      <c r="J9" s="154">
        <f>H9*I9</f>
        <v>240.32964558139537</v>
      </c>
    </row>
    <row r="10" spans="1:13" x14ac:dyDescent="0.25">
      <c r="A10" s="152"/>
      <c r="B10" s="152"/>
      <c r="C10" s="152"/>
      <c r="D10" s="141" t="s">
        <v>168</v>
      </c>
      <c r="E10" s="141">
        <v>40</v>
      </c>
      <c r="F10" s="141">
        <v>215</v>
      </c>
      <c r="G10" s="141">
        <v>946.35299999999995</v>
      </c>
      <c r="H10" s="141">
        <f t="shared" ref="H10:H11" si="2">(E10*G10)/F10</f>
        <v>176.06567441860463</v>
      </c>
      <c r="I10" s="141">
        <v>0.91</v>
      </c>
      <c r="J10" s="154">
        <f t="shared" ref="J10:J11" si="3">H10*I10</f>
        <v>160.21976372093022</v>
      </c>
    </row>
    <row r="11" spans="1:13" x14ac:dyDescent="0.25">
      <c r="A11" s="152"/>
      <c r="B11" s="152"/>
      <c r="C11" s="152"/>
      <c r="D11" s="141" t="s">
        <v>169</v>
      </c>
      <c r="E11" s="141">
        <v>30</v>
      </c>
      <c r="F11" s="141">
        <v>215</v>
      </c>
      <c r="G11" s="141">
        <v>946.35299999999995</v>
      </c>
      <c r="H11" s="141">
        <f t="shared" si="2"/>
        <v>132.04925581395349</v>
      </c>
      <c r="I11" s="141">
        <v>0.91</v>
      </c>
      <c r="J11" s="154">
        <f t="shared" si="3"/>
        <v>120.16482279069768</v>
      </c>
    </row>
    <row r="12" spans="1:13" x14ac:dyDescent="0.25">
      <c r="A12" s="2" t="s">
        <v>170</v>
      </c>
    </row>
    <row r="13" spans="1:13" x14ac:dyDescent="0.25">
      <c r="A13" s="2" t="s">
        <v>576</v>
      </c>
    </row>
    <row r="15" spans="1:13" ht="60" x14ac:dyDescent="0.25">
      <c r="A15" s="149" t="s">
        <v>97</v>
      </c>
      <c r="B15" s="149" t="s">
        <v>98</v>
      </c>
      <c r="C15" s="150" t="s">
        <v>99</v>
      </c>
      <c r="D15" s="151" t="s">
        <v>157</v>
      </c>
      <c r="E15" s="151" t="s">
        <v>158</v>
      </c>
      <c r="F15" s="151" t="s">
        <v>159</v>
      </c>
      <c r="G15" s="151" t="s">
        <v>160</v>
      </c>
      <c r="H15" s="151" t="s">
        <v>161</v>
      </c>
      <c r="I15" s="151" t="s">
        <v>162</v>
      </c>
      <c r="J15" s="151" t="s">
        <v>163</v>
      </c>
    </row>
    <row r="16" spans="1:13" x14ac:dyDescent="0.25">
      <c r="A16" s="152" t="s">
        <v>113</v>
      </c>
      <c r="B16" s="152" t="s">
        <v>127</v>
      </c>
      <c r="C16" s="152" t="s">
        <v>128</v>
      </c>
      <c r="D16" s="141" t="s">
        <v>167</v>
      </c>
      <c r="E16" s="141">
        <v>60</v>
      </c>
      <c r="F16" s="141">
        <v>5.6</v>
      </c>
      <c r="G16" s="141">
        <v>20</v>
      </c>
      <c r="H16" s="141">
        <f>(F16/G16)*1000</f>
        <v>279.99999999999994</v>
      </c>
      <c r="I16" s="141">
        <v>1.1000000000000001</v>
      </c>
      <c r="J16" s="141">
        <f>H16*I16</f>
        <v>307.99999999999994</v>
      </c>
    </row>
    <row r="17" spans="1:12" x14ac:dyDescent="0.25">
      <c r="A17" s="152"/>
      <c r="B17" s="152"/>
      <c r="C17" s="152"/>
      <c r="D17" s="141" t="s">
        <v>168</v>
      </c>
      <c r="E17" s="141">
        <v>40</v>
      </c>
      <c r="F17" s="141">
        <v>3.7</v>
      </c>
      <c r="G17" s="141">
        <v>20</v>
      </c>
      <c r="H17" s="141">
        <f t="shared" ref="H17:H18" si="4">(F17/G17)*1000</f>
        <v>185</v>
      </c>
      <c r="I17" s="141">
        <v>1.1000000000000001</v>
      </c>
      <c r="J17" s="154">
        <f t="shared" ref="J17:J18" si="5">H17*I17</f>
        <v>203.50000000000003</v>
      </c>
    </row>
    <row r="18" spans="1:12" x14ac:dyDescent="0.25">
      <c r="A18" s="152"/>
      <c r="B18" s="152"/>
      <c r="C18" s="152"/>
      <c r="D18" s="141" t="s">
        <v>169</v>
      </c>
      <c r="E18" s="141">
        <v>30</v>
      </c>
      <c r="F18" s="141">
        <v>2.8</v>
      </c>
      <c r="G18" s="141">
        <v>20</v>
      </c>
      <c r="H18" s="141">
        <f t="shared" si="4"/>
        <v>139.99999999999997</v>
      </c>
      <c r="I18" s="141">
        <v>1.1000000000000001</v>
      </c>
      <c r="J18" s="141">
        <f t="shared" si="5"/>
        <v>153.99999999999997</v>
      </c>
    </row>
    <row r="19" spans="1:12" x14ac:dyDescent="0.25">
      <c r="A19" s="2" t="s">
        <v>170</v>
      </c>
    </row>
    <row r="20" spans="1:12" x14ac:dyDescent="0.25">
      <c r="A20" s="2" t="s">
        <v>576</v>
      </c>
    </row>
    <row r="22" spans="1:12" ht="75" x14ac:dyDescent="0.25">
      <c r="A22" s="149" t="s">
        <v>97</v>
      </c>
      <c r="B22" s="149" t="s">
        <v>98</v>
      </c>
      <c r="C22" s="150" t="s">
        <v>99</v>
      </c>
      <c r="D22" s="151" t="s">
        <v>157</v>
      </c>
      <c r="E22" s="151" t="s">
        <v>158</v>
      </c>
      <c r="F22" s="151" t="s">
        <v>173</v>
      </c>
      <c r="G22" s="151" t="s">
        <v>174</v>
      </c>
      <c r="H22" s="151" t="s">
        <v>161</v>
      </c>
      <c r="I22" s="151" t="s">
        <v>175</v>
      </c>
      <c r="J22" s="151" t="s">
        <v>163</v>
      </c>
    </row>
    <row r="23" spans="1:12" x14ac:dyDescent="0.25">
      <c r="A23" s="155" t="s">
        <v>113</v>
      </c>
      <c r="B23" s="155" t="s">
        <v>127</v>
      </c>
      <c r="C23" s="155" t="s">
        <v>131</v>
      </c>
      <c r="D23" s="141" t="s">
        <v>167</v>
      </c>
      <c r="E23" s="141">
        <v>60</v>
      </c>
      <c r="F23" s="141">
        <v>250</v>
      </c>
      <c r="G23" s="141">
        <v>1000</v>
      </c>
      <c r="H23" s="141">
        <f>(E23*G23)/F23</f>
        <v>240</v>
      </c>
      <c r="I23" s="141">
        <v>0.88</v>
      </c>
      <c r="J23" s="154">
        <f>H23*I23</f>
        <v>211.2</v>
      </c>
    </row>
    <row r="24" spans="1:12" x14ac:dyDescent="0.25">
      <c r="A24" s="156"/>
      <c r="B24" s="156"/>
      <c r="C24" s="156"/>
      <c r="D24" s="141" t="s">
        <v>168</v>
      </c>
      <c r="E24" s="141">
        <v>40</v>
      </c>
      <c r="F24" s="141">
        <v>250</v>
      </c>
      <c r="G24" s="141">
        <v>1000</v>
      </c>
      <c r="H24" s="141">
        <f t="shared" ref="H24:H25" si="6">(E24*G24)/F24</f>
        <v>160</v>
      </c>
      <c r="I24" s="141">
        <v>0.88</v>
      </c>
      <c r="J24" s="154">
        <f t="shared" ref="J24:J25" si="7">H24*I24</f>
        <v>140.80000000000001</v>
      </c>
    </row>
    <row r="25" spans="1:12" x14ac:dyDescent="0.25">
      <c r="A25" s="157"/>
      <c r="B25" s="157"/>
      <c r="C25" s="157"/>
      <c r="D25" s="141" t="s">
        <v>169</v>
      </c>
      <c r="E25" s="141">
        <v>30</v>
      </c>
      <c r="F25" s="141">
        <v>250</v>
      </c>
      <c r="G25" s="141">
        <v>1000</v>
      </c>
      <c r="H25" s="141">
        <f t="shared" si="6"/>
        <v>120</v>
      </c>
      <c r="I25" s="141">
        <v>0.88</v>
      </c>
      <c r="J25" s="154">
        <f t="shared" si="7"/>
        <v>105.6</v>
      </c>
    </row>
    <row r="26" spans="1:12" x14ac:dyDescent="0.25">
      <c r="A26" s="2" t="s">
        <v>170</v>
      </c>
    </row>
    <row r="27" spans="1:12" x14ac:dyDescent="0.25">
      <c r="A27" s="2" t="s">
        <v>576</v>
      </c>
    </row>
    <row r="29" spans="1:12" ht="105" x14ac:dyDescent="0.25">
      <c r="A29" s="149" t="s">
        <v>97</v>
      </c>
      <c r="B29" s="149" t="s">
        <v>98</v>
      </c>
      <c r="C29" s="150" t="s">
        <v>99</v>
      </c>
      <c r="D29" s="151" t="s">
        <v>157</v>
      </c>
      <c r="E29" s="151" t="s">
        <v>176</v>
      </c>
      <c r="F29" s="151" t="s">
        <v>158</v>
      </c>
      <c r="G29" s="151" t="s">
        <v>177</v>
      </c>
      <c r="H29" s="151" t="s">
        <v>178</v>
      </c>
      <c r="I29" s="151" t="s">
        <v>179</v>
      </c>
      <c r="J29" s="151" t="s">
        <v>175</v>
      </c>
      <c r="K29" s="151" t="s">
        <v>163</v>
      </c>
      <c r="L29" s="151" t="s">
        <v>180</v>
      </c>
    </row>
    <row r="30" spans="1:12" x14ac:dyDescent="0.25">
      <c r="A30" s="152" t="s">
        <v>113</v>
      </c>
      <c r="B30" s="152" t="s">
        <v>135</v>
      </c>
      <c r="C30" s="152" t="s">
        <v>136</v>
      </c>
      <c r="D30" s="141" t="s">
        <v>167</v>
      </c>
      <c r="E30" s="141">
        <v>15</v>
      </c>
      <c r="F30" s="141">
        <v>60</v>
      </c>
      <c r="G30" s="158">
        <v>5574000</v>
      </c>
      <c r="H30" s="158">
        <f>G30/65025</f>
        <v>85.720876585928494</v>
      </c>
      <c r="I30" s="158">
        <f>H30*0.14</f>
        <v>12.000922722029991</v>
      </c>
      <c r="J30" s="141">
        <v>0.8</v>
      </c>
      <c r="K30" s="154">
        <f>I30*J30</f>
        <v>9.6007381776239935</v>
      </c>
      <c r="L30" s="141"/>
    </row>
    <row r="31" spans="1:12" x14ac:dyDescent="0.25">
      <c r="A31" s="152"/>
      <c r="B31" s="152"/>
      <c r="C31" s="152"/>
      <c r="D31" s="141" t="s">
        <v>168</v>
      </c>
      <c r="E31" s="141">
        <v>10</v>
      </c>
      <c r="F31" s="141">
        <v>40</v>
      </c>
      <c r="G31" s="158">
        <v>3716000</v>
      </c>
      <c r="H31" s="158">
        <f t="shared" ref="H31:H32" si="8">G31/65025</f>
        <v>57.147251057285658</v>
      </c>
      <c r="I31" s="158">
        <f t="shared" ref="I31:I32" si="9">H31*0.14</f>
        <v>8.0006151480199925</v>
      </c>
      <c r="J31" s="141">
        <v>0.8</v>
      </c>
      <c r="K31" s="154">
        <f t="shared" ref="K31:K32" si="10">I31*J31</f>
        <v>6.4004921184159942</v>
      </c>
      <c r="L31" s="141"/>
    </row>
    <row r="32" spans="1:12" x14ac:dyDescent="0.25">
      <c r="A32" s="152"/>
      <c r="B32" s="152"/>
      <c r="C32" s="152"/>
      <c r="D32" s="141" t="s">
        <v>169</v>
      </c>
      <c r="E32" s="141">
        <v>5</v>
      </c>
      <c r="F32" s="141">
        <v>30</v>
      </c>
      <c r="G32" s="158">
        <v>2787000</v>
      </c>
      <c r="H32" s="158">
        <f t="shared" si="8"/>
        <v>42.860438292964247</v>
      </c>
      <c r="I32" s="158">
        <f t="shared" si="9"/>
        <v>6.0004613610149953</v>
      </c>
      <c r="J32" s="141">
        <v>0.8</v>
      </c>
      <c r="K32" s="154">
        <f t="shared" si="10"/>
        <v>4.8003690888119968</v>
      </c>
      <c r="L32" s="141"/>
    </row>
    <row r="34" spans="1:1" x14ac:dyDescent="0.25">
      <c r="A34" s="147" t="s">
        <v>181</v>
      </c>
    </row>
    <row r="35" spans="1:1" x14ac:dyDescent="0.25">
      <c r="A35" s="145" t="s">
        <v>182</v>
      </c>
    </row>
    <row r="36" spans="1:1" x14ac:dyDescent="0.25">
      <c r="A36" s="2" t="s">
        <v>183</v>
      </c>
    </row>
    <row r="37" spans="1:1" x14ac:dyDescent="0.25">
      <c r="A37" s="2" t="s">
        <v>184</v>
      </c>
    </row>
    <row r="38" spans="1:1" x14ac:dyDescent="0.25">
      <c r="A38" s="145" t="s">
        <v>185</v>
      </c>
    </row>
    <row r="39" spans="1:1" x14ac:dyDescent="0.25">
      <c r="A39" s="2" t="s">
        <v>186</v>
      </c>
    </row>
    <row r="42" spans="1:1" x14ac:dyDescent="0.25">
      <c r="A42" s="2" t="s">
        <v>187</v>
      </c>
    </row>
  </sheetData>
  <sheetProtection sheet="1" objects="1" scenarios="1" formatCells="0" formatColumns="0" formatRows="0" sort="0" autoFilter="0"/>
  <autoFilter ref="A1:M1" xr:uid="{29307B75-39C8-41C0-B2D6-C518FFC54695}"/>
  <mergeCells count="15">
    <mergeCell ref="A2:A4"/>
    <mergeCell ref="B2:B4"/>
    <mergeCell ref="C2:C4"/>
    <mergeCell ref="A9:A11"/>
    <mergeCell ref="B9:B11"/>
    <mergeCell ref="C9:C11"/>
    <mergeCell ref="A30:A32"/>
    <mergeCell ref="B30:B32"/>
    <mergeCell ref="C30:C32"/>
    <mergeCell ref="A16:A18"/>
    <mergeCell ref="B16:B18"/>
    <mergeCell ref="C16:C18"/>
    <mergeCell ref="A23:A25"/>
    <mergeCell ref="B23:B25"/>
    <mergeCell ref="C23:C25"/>
  </mergeCells>
  <hyperlinks>
    <hyperlink ref="A35" r:id="rId1" xr:uid="{C2B2A758-6D5A-4734-B9BA-1FF0C92B3242}"/>
    <hyperlink ref="A38" r:id="rId2" location="topic3" xr:uid="{99E11299-3DF8-4F26-A98A-F376AB77803D}"/>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37609-2C9A-43C2-A33C-71B8C36C7DD8}">
  <sheetPr codeName="Sheet8"/>
  <dimension ref="A1:L54"/>
  <sheetViews>
    <sheetView workbookViewId="0"/>
  </sheetViews>
  <sheetFormatPr defaultRowHeight="15" x14ac:dyDescent="0.25"/>
  <cols>
    <col min="1" max="1" width="13.28515625" style="2" customWidth="1"/>
    <col min="2" max="2" width="11.140625" style="2" customWidth="1"/>
    <col min="3" max="3" width="12.5703125" style="2" customWidth="1"/>
    <col min="4" max="4" width="14.7109375" style="2" customWidth="1"/>
    <col min="5" max="5" width="13.85546875" style="2" customWidth="1"/>
    <col min="6" max="6" width="13" style="2" customWidth="1"/>
    <col min="7" max="7" width="13.85546875" style="2" customWidth="1"/>
    <col min="8" max="8" width="13.28515625" style="2" customWidth="1"/>
    <col min="9" max="9" width="11.7109375" style="2" customWidth="1"/>
    <col min="10" max="10" width="10.85546875" style="2" customWidth="1"/>
    <col min="11" max="11" width="11.7109375" style="2" customWidth="1"/>
    <col min="12" max="16384" width="9.140625" style="2"/>
  </cols>
  <sheetData>
    <row r="1" spans="1:12" x14ac:dyDescent="0.25">
      <c r="A1" s="147" t="s">
        <v>538</v>
      </c>
    </row>
    <row r="2" spans="1:12" x14ac:dyDescent="0.25">
      <c r="A2" s="2" t="s">
        <v>121</v>
      </c>
    </row>
    <row r="3" spans="1:12" x14ac:dyDescent="0.25">
      <c r="A3" s="2" t="s">
        <v>142</v>
      </c>
    </row>
    <row r="4" spans="1:12" x14ac:dyDescent="0.25">
      <c r="A4" s="2" t="s">
        <v>122</v>
      </c>
    </row>
    <row r="6" spans="1:12" ht="41.1" customHeight="1" x14ac:dyDescent="0.25">
      <c r="A6" s="159" t="s">
        <v>157</v>
      </c>
      <c r="B6" s="160" t="s">
        <v>158</v>
      </c>
      <c r="C6" s="160" t="s">
        <v>159</v>
      </c>
      <c r="D6" s="160" t="s">
        <v>539</v>
      </c>
      <c r="E6" s="160" t="s">
        <v>161</v>
      </c>
      <c r="F6" s="160" t="s">
        <v>162</v>
      </c>
      <c r="G6" s="160" t="s">
        <v>163</v>
      </c>
      <c r="H6" s="160" t="s">
        <v>164</v>
      </c>
      <c r="I6" s="160" t="s">
        <v>540</v>
      </c>
      <c r="J6" s="160" t="s">
        <v>166</v>
      </c>
      <c r="K6" s="161" t="s">
        <v>541</v>
      </c>
      <c r="L6" s="162"/>
    </row>
    <row r="7" spans="1:12" x14ac:dyDescent="0.25">
      <c r="A7" s="2" t="s">
        <v>167</v>
      </c>
      <c r="B7" s="162">
        <v>60</v>
      </c>
      <c r="C7" s="162">
        <v>5.6</v>
      </c>
      <c r="D7" s="162">
        <v>20</v>
      </c>
      <c r="E7" s="162">
        <f>(C7/D7)*1000</f>
        <v>279.99999999999994</v>
      </c>
      <c r="F7" s="162">
        <v>1.1000000000000001</v>
      </c>
      <c r="G7" s="162">
        <f>E7*F7</f>
        <v>307.99999999999994</v>
      </c>
      <c r="H7" s="162">
        <v>120</v>
      </c>
      <c r="I7" s="162">
        <v>54.12</v>
      </c>
      <c r="J7" s="162" t="s">
        <v>118</v>
      </c>
      <c r="K7" s="163"/>
      <c r="L7" s="162"/>
    </row>
    <row r="8" spans="1:12" x14ac:dyDescent="0.25">
      <c r="A8" s="2" t="s">
        <v>168</v>
      </c>
      <c r="B8" s="162">
        <v>40</v>
      </c>
      <c r="C8" s="162">
        <v>3.7</v>
      </c>
      <c r="D8" s="162">
        <v>20</v>
      </c>
      <c r="E8" s="162">
        <f t="shared" ref="E8:E9" si="0">(C8/D8)*1000</f>
        <v>185</v>
      </c>
      <c r="F8" s="162">
        <v>1.1000000000000001</v>
      </c>
      <c r="G8" s="164">
        <f t="shared" ref="G8:G9" si="1">E8*F8</f>
        <v>203.50000000000003</v>
      </c>
      <c r="H8" s="162">
        <v>90</v>
      </c>
      <c r="I8" s="162">
        <v>54.12</v>
      </c>
      <c r="J8" s="162" t="s">
        <v>118</v>
      </c>
      <c r="K8" s="163"/>
      <c r="L8" s="162"/>
    </row>
    <row r="9" spans="1:12" x14ac:dyDescent="0.25">
      <c r="A9" s="2" t="s">
        <v>169</v>
      </c>
      <c r="B9" s="162">
        <v>30</v>
      </c>
      <c r="C9" s="162">
        <v>2.8</v>
      </c>
      <c r="D9" s="162">
        <v>20</v>
      </c>
      <c r="E9" s="162">
        <f t="shared" si="0"/>
        <v>139.99999999999997</v>
      </c>
      <c r="F9" s="162">
        <v>1.1000000000000001</v>
      </c>
      <c r="G9" s="162">
        <f t="shared" si="1"/>
        <v>153.99999999999997</v>
      </c>
      <c r="H9" s="162">
        <v>60</v>
      </c>
      <c r="I9" s="162">
        <v>54.12</v>
      </c>
      <c r="J9" s="162" t="s">
        <v>118</v>
      </c>
      <c r="K9" s="163"/>
      <c r="L9" s="162"/>
    </row>
    <row r="34" spans="1:7" x14ac:dyDescent="0.25">
      <c r="A34" s="147" t="s">
        <v>542</v>
      </c>
      <c r="B34" s="2" t="s">
        <v>548</v>
      </c>
    </row>
    <row r="35" spans="1:7" x14ac:dyDescent="0.25">
      <c r="A35" s="147" t="s">
        <v>167</v>
      </c>
    </row>
    <row r="36" spans="1:7" ht="45" x14ac:dyDescent="0.25">
      <c r="A36" s="165"/>
      <c r="B36" s="166" t="s">
        <v>543</v>
      </c>
      <c r="C36" s="166" t="s">
        <v>544</v>
      </c>
      <c r="D36" s="166" t="s">
        <v>545</v>
      </c>
      <c r="E36" s="166" t="s">
        <v>546</v>
      </c>
      <c r="G36" s="122"/>
    </row>
    <row r="37" spans="1:7" x14ac:dyDescent="0.25">
      <c r="A37" s="2" t="s">
        <v>362</v>
      </c>
      <c r="B37" s="167">
        <v>0.17199999999999999</v>
      </c>
      <c r="C37" s="168">
        <v>3.2500000000000001E-2</v>
      </c>
      <c r="D37" s="2">
        <v>854</v>
      </c>
      <c r="E37" s="2">
        <f>39/D37</f>
        <v>4.5667447306791571E-2</v>
      </c>
    </row>
    <row r="38" spans="1:7" x14ac:dyDescent="0.25">
      <c r="A38" s="2" t="s">
        <v>547</v>
      </c>
      <c r="B38" s="167">
        <v>1.4200000000000001E-2</v>
      </c>
      <c r="C38" s="167">
        <v>4.9500000000000002E-2</v>
      </c>
      <c r="D38" s="2">
        <v>194</v>
      </c>
      <c r="E38" s="2">
        <f>39/D38</f>
        <v>0.20103092783505155</v>
      </c>
    </row>
    <row r="40" spans="1:7" x14ac:dyDescent="0.25">
      <c r="A40" s="147" t="s">
        <v>168</v>
      </c>
    </row>
    <row r="41" spans="1:7" ht="45" x14ac:dyDescent="0.25">
      <c r="A41" s="165"/>
      <c r="B41" s="166" t="s">
        <v>543</v>
      </c>
      <c r="C41" s="166" t="s">
        <v>544</v>
      </c>
      <c r="D41" s="166" t="s">
        <v>545</v>
      </c>
      <c r="E41" s="166" t="s">
        <v>546</v>
      </c>
      <c r="G41" s="122"/>
    </row>
    <row r="42" spans="1:7" x14ac:dyDescent="0.25">
      <c r="A42" s="2" t="s">
        <v>362</v>
      </c>
      <c r="B42" s="167">
        <v>0.126</v>
      </c>
      <c r="C42" s="167">
        <v>1.9400000000000001E-2</v>
      </c>
      <c r="D42" s="2">
        <v>720</v>
      </c>
      <c r="E42" s="2">
        <f>39/D42</f>
        <v>5.4166666666666669E-2</v>
      </c>
    </row>
    <row r="43" spans="1:7" x14ac:dyDescent="0.25">
      <c r="A43" s="2" t="s">
        <v>547</v>
      </c>
      <c r="B43" s="167">
        <v>8.2299999999999995E-3</v>
      </c>
      <c r="C43" s="167">
        <v>3.3500000000000002E-2</v>
      </c>
      <c r="D43" s="2">
        <v>139</v>
      </c>
      <c r="E43" s="2">
        <f>39/D43</f>
        <v>0.2805755395683453</v>
      </c>
    </row>
    <row r="45" spans="1:7" x14ac:dyDescent="0.25">
      <c r="A45" s="147" t="s">
        <v>169</v>
      </c>
    </row>
    <row r="46" spans="1:7" ht="45" x14ac:dyDescent="0.25">
      <c r="A46" s="165"/>
      <c r="B46" s="166" t="s">
        <v>543</v>
      </c>
      <c r="C46" s="166" t="s">
        <v>544</v>
      </c>
      <c r="D46" s="166" t="s">
        <v>545</v>
      </c>
      <c r="E46" s="166" t="s">
        <v>546</v>
      </c>
      <c r="G46" s="122"/>
    </row>
    <row r="47" spans="1:7" x14ac:dyDescent="0.25">
      <c r="A47" s="2" t="s">
        <v>362</v>
      </c>
      <c r="B47" s="167">
        <v>5.4899999999999997E-2</v>
      </c>
      <c r="C47" s="167">
        <v>1.9300000000000001E-2</v>
      </c>
      <c r="D47" s="2">
        <v>594</v>
      </c>
      <c r="E47" s="2">
        <f>39/D47</f>
        <v>6.5656565656565663E-2</v>
      </c>
    </row>
    <row r="48" spans="1:7" x14ac:dyDescent="0.25">
      <c r="A48" s="2" t="s">
        <v>547</v>
      </c>
      <c r="B48" s="167">
        <v>4.28E-3</v>
      </c>
      <c r="C48" s="167">
        <v>1.9300000000000001E-2</v>
      </c>
      <c r="D48" s="2">
        <v>88.3</v>
      </c>
      <c r="E48" s="2">
        <f>39/D48</f>
        <v>0.44167610419026049</v>
      </c>
    </row>
    <row r="50" spans="1:1" x14ac:dyDescent="0.25">
      <c r="A50" s="2" t="s">
        <v>577</v>
      </c>
    </row>
    <row r="51" spans="1:1" x14ac:dyDescent="0.25">
      <c r="A51" s="145" t="s">
        <v>566</v>
      </c>
    </row>
    <row r="53" spans="1:1" x14ac:dyDescent="0.25">
      <c r="A53" s="2" t="s">
        <v>567</v>
      </c>
    </row>
    <row r="54" spans="1:1" x14ac:dyDescent="0.25">
      <c r="A54" s="145" t="s">
        <v>568</v>
      </c>
    </row>
  </sheetData>
  <sheetProtection sheet="1" objects="1" scenarios="1" formatCells="0" formatColumns="0" formatRows="0" sort="0" autoFilter="0"/>
  <autoFilter ref="A6:K6" xr:uid="{B9A37609-2C9A-43C2-A33C-71B8C36C7DD8}"/>
  <hyperlinks>
    <hyperlink ref="A51" r:id="rId1" xr:uid="{BED449E2-2F6F-4C0C-B903-FD027E4BBFA5}"/>
    <hyperlink ref="A54" r:id="rId2" xr:uid="{5987DCFA-5F56-4127-B849-FFBFA98741E5}"/>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C028E-8D61-4C6F-84F8-C17847520F15}">
  <sheetPr codeName="Sheet10"/>
  <dimension ref="A1:G45"/>
  <sheetViews>
    <sheetView workbookViewId="0"/>
  </sheetViews>
  <sheetFormatPr defaultRowHeight="15" x14ac:dyDescent="0.25"/>
  <cols>
    <col min="1" max="1" width="16.28515625" style="2" customWidth="1"/>
    <col min="2" max="2" width="10.42578125" style="2" customWidth="1"/>
    <col min="3" max="3" width="10.28515625" style="2" customWidth="1"/>
    <col min="4" max="4" width="12.85546875" style="2" customWidth="1"/>
    <col min="5" max="5" width="12.42578125" style="2" customWidth="1"/>
    <col min="6" max="6" width="11.42578125" style="2" customWidth="1"/>
    <col min="7" max="8" width="12.140625" style="2" customWidth="1"/>
    <col min="9" max="16384" width="9.140625" style="2"/>
  </cols>
  <sheetData>
    <row r="1" spans="1:7" x14ac:dyDescent="0.25">
      <c r="A1" s="147" t="s">
        <v>145</v>
      </c>
    </row>
    <row r="2" spans="1:7" x14ac:dyDescent="0.25">
      <c r="A2" s="2" t="s">
        <v>121</v>
      </c>
    </row>
    <row r="3" spans="1:7" x14ac:dyDescent="0.25">
      <c r="A3" s="2" t="s">
        <v>146</v>
      </c>
    </row>
    <row r="4" spans="1:7" x14ac:dyDescent="0.25">
      <c r="A4" s="2" t="s">
        <v>125</v>
      </c>
    </row>
    <row r="6" spans="1:7" ht="48.75" customHeight="1" x14ac:dyDescent="0.25">
      <c r="A6" s="159" t="s">
        <v>157</v>
      </c>
      <c r="B6" s="160" t="s">
        <v>158</v>
      </c>
      <c r="C6" s="160" t="s">
        <v>171</v>
      </c>
      <c r="D6" s="160" t="s">
        <v>172</v>
      </c>
      <c r="E6" s="160" t="s">
        <v>161</v>
      </c>
      <c r="F6" s="160" t="s">
        <v>162</v>
      </c>
      <c r="G6" s="160" t="s">
        <v>163</v>
      </c>
    </row>
    <row r="7" spans="1:7" x14ac:dyDescent="0.25">
      <c r="A7" s="2" t="s">
        <v>167</v>
      </c>
      <c r="B7" s="162">
        <v>60</v>
      </c>
      <c r="C7" s="162">
        <v>215</v>
      </c>
      <c r="D7" s="162">
        <v>946.35299999999995</v>
      </c>
      <c r="E7" s="162">
        <f>(B7*D7)/C7</f>
        <v>264.09851162790699</v>
      </c>
      <c r="F7" s="162">
        <v>0.91</v>
      </c>
      <c r="G7" s="164">
        <f>E7*F7</f>
        <v>240.32964558139537</v>
      </c>
    </row>
    <row r="8" spans="1:7" x14ac:dyDescent="0.25">
      <c r="A8" s="2" t="s">
        <v>168</v>
      </c>
      <c r="B8" s="162">
        <v>40</v>
      </c>
      <c r="C8" s="162">
        <v>215</v>
      </c>
      <c r="D8" s="162">
        <v>946.35299999999995</v>
      </c>
      <c r="E8" s="162">
        <f t="shared" ref="E8:E9" si="0">(B8*D8)/C8</f>
        <v>176.06567441860463</v>
      </c>
      <c r="F8" s="162">
        <v>0.91</v>
      </c>
      <c r="G8" s="164">
        <f t="shared" ref="G8:G9" si="1">E8*F8</f>
        <v>160.21976372093022</v>
      </c>
    </row>
    <row r="9" spans="1:7" x14ac:dyDescent="0.25">
      <c r="A9" s="2" t="s">
        <v>169</v>
      </c>
      <c r="B9" s="162">
        <v>30</v>
      </c>
      <c r="C9" s="162">
        <v>215</v>
      </c>
      <c r="D9" s="162">
        <v>946.35299999999995</v>
      </c>
      <c r="E9" s="162">
        <f t="shared" si="0"/>
        <v>132.04925581395349</v>
      </c>
      <c r="F9" s="162">
        <v>0.91</v>
      </c>
      <c r="G9" s="164">
        <f t="shared" si="1"/>
        <v>120.16482279069768</v>
      </c>
    </row>
    <row r="31" spans="1:2" x14ac:dyDescent="0.25">
      <c r="A31" s="147" t="s">
        <v>542</v>
      </c>
      <c r="B31" s="2" t="s">
        <v>578</v>
      </c>
    </row>
    <row r="32" spans="1:2" x14ac:dyDescent="0.25">
      <c r="A32" s="147" t="s">
        <v>167</v>
      </c>
    </row>
    <row r="33" spans="1:7" ht="60" x14ac:dyDescent="0.25">
      <c r="A33" s="165"/>
      <c r="B33" s="166" t="s">
        <v>543</v>
      </c>
      <c r="C33" s="166" t="s">
        <v>544</v>
      </c>
      <c r="D33" s="166" t="s">
        <v>545</v>
      </c>
      <c r="E33" s="166" t="s">
        <v>546</v>
      </c>
      <c r="G33" s="122"/>
    </row>
    <row r="34" spans="1:7" x14ac:dyDescent="0.25">
      <c r="A34" s="2" t="s">
        <v>362</v>
      </c>
      <c r="B34" s="167">
        <v>0.124</v>
      </c>
      <c r="C34" s="2" t="s">
        <v>550</v>
      </c>
      <c r="D34" s="2">
        <v>615</v>
      </c>
      <c r="E34" s="2">
        <f>39/D34</f>
        <v>6.3414634146341464E-2</v>
      </c>
    </row>
    <row r="35" spans="1:7" x14ac:dyDescent="0.25">
      <c r="A35" s="2" t="s">
        <v>547</v>
      </c>
      <c r="B35" s="167">
        <v>1.0200000000000001E-2</v>
      </c>
      <c r="C35" s="167">
        <v>3.56E-2</v>
      </c>
      <c r="D35" s="2">
        <v>140</v>
      </c>
      <c r="E35" s="2">
        <f>39/D35</f>
        <v>0.27857142857142858</v>
      </c>
    </row>
    <row r="37" spans="1:7" x14ac:dyDescent="0.25">
      <c r="A37" s="147" t="s">
        <v>168</v>
      </c>
    </row>
    <row r="38" spans="1:7" ht="60" x14ac:dyDescent="0.25">
      <c r="A38" s="165"/>
      <c r="B38" s="166" t="s">
        <v>543</v>
      </c>
      <c r="C38" s="166" t="s">
        <v>544</v>
      </c>
      <c r="D38" s="166" t="s">
        <v>545</v>
      </c>
      <c r="E38" s="166" t="s">
        <v>546</v>
      </c>
      <c r="G38" s="122"/>
    </row>
    <row r="39" spans="1:7" x14ac:dyDescent="0.25">
      <c r="A39" s="2" t="s">
        <v>362</v>
      </c>
      <c r="B39" s="167">
        <v>7.3300000000000004E-2</v>
      </c>
      <c r="C39" s="167">
        <v>1.12E-2</v>
      </c>
      <c r="D39" s="2">
        <v>417</v>
      </c>
      <c r="E39" s="2">
        <f>39/D39</f>
        <v>9.3525179856115109E-2</v>
      </c>
    </row>
    <row r="40" spans="1:7" x14ac:dyDescent="0.25">
      <c r="A40" s="2" t="s">
        <v>547</v>
      </c>
      <c r="B40" s="167">
        <v>4.7699999999999999E-3</v>
      </c>
      <c r="C40" s="167">
        <v>1.9400000000000001E-2</v>
      </c>
      <c r="D40" s="2">
        <v>80.8</v>
      </c>
      <c r="E40" s="2">
        <f>39/D40</f>
        <v>0.48267326732673271</v>
      </c>
    </row>
    <row r="42" spans="1:7" x14ac:dyDescent="0.25">
      <c r="A42" s="147" t="s">
        <v>169</v>
      </c>
    </row>
    <row r="43" spans="1:7" ht="60" x14ac:dyDescent="0.25">
      <c r="A43" s="165"/>
      <c r="B43" s="166" t="s">
        <v>543</v>
      </c>
      <c r="C43" s="166" t="s">
        <v>544</v>
      </c>
      <c r="D43" s="166" t="s">
        <v>545</v>
      </c>
      <c r="E43" s="166" t="s">
        <v>546</v>
      </c>
      <c r="G43" s="122"/>
    </row>
    <row r="44" spans="1:7" x14ac:dyDescent="0.25">
      <c r="A44" s="2" t="s">
        <v>362</v>
      </c>
      <c r="B44" s="167">
        <v>3.04E-2</v>
      </c>
      <c r="C44" s="167">
        <v>1.0699999999999999E-2</v>
      </c>
      <c r="D44" s="2">
        <v>329</v>
      </c>
      <c r="E44" s="2">
        <f>39/D44</f>
        <v>0.11854103343465046</v>
      </c>
    </row>
    <row r="45" spans="1:7" x14ac:dyDescent="0.25">
      <c r="A45" s="2" t="s">
        <v>547</v>
      </c>
      <c r="B45" s="167">
        <v>2.3700000000000001E-3</v>
      </c>
      <c r="C45" s="167">
        <v>1.0699999999999999E-2</v>
      </c>
      <c r="D45" s="2">
        <v>48.9</v>
      </c>
      <c r="E45" s="2">
        <f>39/D45</f>
        <v>0.79754601226993871</v>
      </c>
    </row>
  </sheetData>
  <sheetProtection sheet="1" objects="1" scenarios="1" formatCells="0" formatColumns="0" formatRows="0" sort="0" autoFilter="0"/>
  <autoFilter ref="A6:G6" xr:uid="{EA5C028E-8D61-4C6F-84F8-C17847520F15}"/>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F1588-7D94-4324-86F2-277FFC3A63CF}">
  <sheetPr codeName="Sheet11"/>
  <dimension ref="A1:G42"/>
  <sheetViews>
    <sheetView workbookViewId="0"/>
  </sheetViews>
  <sheetFormatPr defaultRowHeight="15" x14ac:dyDescent="0.25"/>
  <cols>
    <col min="1" max="1" width="13.28515625" style="2" customWidth="1"/>
    <col min="2" max="2" width="10" style="2" customWidth="1"/>
    <col min="3" max="3" width="11.42578125" style="2" customWidth="1"/>
    <col min="4" max="4" width="12.5703125" style="2" customWidth="1"/>
    <col min="5" max="5" width="12.42578125" style="2" customWidth="1"/>
    <col min="6" max="6" width="11.42578125" style="2" customWidth="1"/>
    <col min="7" max="8" width="12.140625" style="2" customWidth="1"/>
    <col min="9" max="16384" width="9.140625" style="2"/>
  </cols>
  <sheetData>
    <row r="1" spans="1:7" x14ac:dyDescent="0.25">
      <c r="A1" s="147" t="s">
        <v>148</v>
      </c>
    </row>
    <row r="2" spans="1:7" x14ac:dyDescent="0.25">
      <c r="A2" s="2" t="s">
        <v>149</v>
      </c>
    </row>
    <row r="3" spans="1:7" x14ac:dyDescent="0.25">
      <c r="A3" s="2" t="s">
        <v>142</v>
      </c>
    </row>
    <row r="4" spans="1:7" x14ac:dyDescent="0.25">
      <c r="A4" s="2" t="s">
        <v>122</v>
      </c>
    </row>
    <row r="6" spans="1:7" ht="41.1" customHeight="1" x14ac:dyDescent="0.25">
      <c r="A6" s="159" t="s">
        <v>157</v>
      </c>
      <c r="B6" s="160" t="s">
        <v>158</v>
      </c>
      <c r="C6" s="160" t="s">
        <v>159</v>
      </c>
      <c r="D6" s="160" t="s">
        <v>539</v>
      </c>
      <c r="E6" s="160" t="s">
        <v>161</v>
      </c>
      <c r="F6" s="160" t="s">
        <v>162</v>
      </c>
      <c r="G6" s="160" t="s">
        <v>163</v>
      </c>
    </row>
    <row r="7" spans="1:7" x14ac:dyDescent="0.25">
      <c r="A7" s="2" t="s">
        <v>167</v>
      </c>
      <c r="B7" s="162">
        <v>60</v>
      </c>
      <c r="C7" s="162">
        <v>5.6</v>
      </c>
      <c r="D7" s="162">
        <v>20</v>
      </c>
      <c r="E7" s="162">
        <f>(C7/D7)*1000</f>
        <v>279.99999999999994</v>
      </c>
      <c r="F7" s="162">
        <v>1.1000000000000001</v>
      </c>
      <c r="G7" s="162">
        <f>E7*F7</f>
        <v>307.99999999999994</v>
      </c>
    </row>
    <row r="8" spans="1:7" x14ac:dyDescent="0.25">
      <c r="A8" s="2" t="s">
        <v>168</v>
      </c>
      <c r="B8" s="162">
        <v>40</v>
      </c>
      <c r="C8" s="162">
        <v>3.7</v>
      </c>
      <c r="D8" s="162">
        <v>20</v>
      </c>
      <c r="E8" s="162">
        <f t="shared" ref="E8:E9" si="0">(C8/D8)*1000</f>
        <v>185</v>
      </c>
      <c r="F8" s="162">
        <v>1.1000000000000001</v>
      </c>
      <c r="G8" s="164">
        <f t="shared" ref="G8:G9" si="1">E8*F8</f>
        <v>203.50000000000003</v>
      </c>
    </row>
    <row r="9" spans="1:7" x14ac:dyDescent="0.25">
      <c r="A9" s="2" t="s">
        <v>169</v>
      </c>
      <c r="B9" s="162">
        <v>30</v>
      </c>
      <c r="C9" s="162">
        <v>2.8</v>
      </c>
      <c r="D9" s="162">
        <v>20</v>
      </c>
      <c r="E9" s="162">
        <f t="shared" si="0"/>
        <v>139.99999999999997</v>
      </c>
      <c r="F9" s="162">
        <v>1.1000000000000001</v>
      </c>
      <c r="G9" s="162">
        <f t="shared" si="1"/>
        <v>153.99999999999997</v>
      </c>
    </row>
    <row r="28" spans="1:7" x14ac:dyDescent="0.25">
      <c r="A28" s="147" t="s">
        <v>542</v>
      </c>
      <c r="B28" s="2" t="s">
        <v>548</v>
      </c>
    </row>
    <row r="29" spans="1:7" x14ac:dyDescent="0.25">
      <c r="A29" s="147" t="s">
        <v>167</v>
      </c>
    </row>
    <row r="30" spans="1:7" ht="60" x14ac:dyDescent="0.25">
      <c r="A30" s="165"/>
      <c r="B30" s="166" t="s">
        <v>543</v>
      </c>
      <c r="C30" s="166" t="s">
        <v>544</v>
      </c>
      <c r="D30" s="166" t="s">
        <v>545</v>
      </c>
      <c r="E30" s="166" t="s">
        <v>546</v>
      </c>
      <c r="G30" s="122"/>
    </row>
    <row r="31" spans="1:7" x14ac:dyDescent="0.25">
      <c r="A31" s="2" t="s">
        <v>362</v>
      </c>
      <c r="B31" s="167">
        <v>0.159</v>
      </c>
      <c r="C31" s="169" t="s">
        <v>549</v>
      </c>
      <c r="D31" s="2">
        <v>789</v>
      </c>
      <c r="E31" s="2">
        <f>39/$D$31</f>
        <v>4.9429657794676805E-2</v>
      </c>
    </row>
    <row r="32" spans="1:7" x14ac:dyDescent="0.25">
      <c r="A32" s="2" t="s">
        <v>547</v>
      </c>
      <c r="B32" s="167">
        <v>1.3100000000000001E-2</v>
      </c>
      <c r="C32" s="167">
        <v>4.5699999999999998E-2</v>
      </c>
      <c r="D32" s="2">
        <v>179</v>
      </c>
      <c r="E32" s="2">
        <f>39/$D$32</f>
        <v>0.21787709497206703</v>
      </c>
    </row>
    <row r="34" spans="1:7" x14ac:dyDescent="0.25">
      <c r="A34" s="147" t="s">
        <v>168</v>
      </c>
    </row>
    <row r="35" spans="1:7" ht="60" x14ac:dyDescent="0.25">
      <c r="A35" s="165"/>
      <c r="B35" s="166" t="s">
        <v>543</v>
      </c>
      <c r="C35" s="166" t="s">
        <v>544</v>
      </c>
      <c r="D35" s="166" t="s">
        <v>545</v>
      </c>
      <c r="E35" s="166" t="s">
        <v>546</v>
      </c>
      <c r="G35" s="122"/>
    </row>
    <row r="36" spans="1:7" x14ac:dyDescent="0.25">
      <c r="A36" s="2" t="s">
        <v>362</v>
      </c>
      <c r="B36" s="167">
        <v>9.3399999999999997E-2</v>
      </c>
      <c r="C36" s="167">
        <v>1.43E-2</v>
      </c>
      <c r="D36" s="2">
        <v>532</v>
      </c>
      <c r="E36" s="2">
        <f>39/$D$36</f>
        <v>7.3308270676691725E-2</v>
      </c>
    </row>
    <row r="37" spans="1:7" x14ac:dyDescent="0.25">
      <c r="A37" s="2" t="s">
        <v>547</v>
      </c>
      <c r="B37" s="167">
        <v>6.0899999999999999E-3</v>
      </c>
      <c r="C37" s="167">
        <v>2.4799999999999999E-2</v>
      </c>
      <c r="D37" s="2">
        <v>103</v>
      </c>
      <c r="E37" s="2">
        <f>39/$D$37</f>
        <v>0.37864077669902912</v>
      </c>
    </row>
    <row r="39" spans="1:7" x14ac:dyDescent="0.25">
      <c r="A39" s="147" t="s">
        <v>169</v>
      </c>
    </row>
    <row r="40" spans="1:7" ht="60" x14ac:dyDescent="0.25">
      <c r="A40" s="165"/>
      <c r="B40" s="166" t="s">
        <v>543</v>
      </c>
      <c r="C40" s="166" t="s">
        <v>544</v>
      </c>
      <c r="D40" s="166" t="s">
        <v>545</v>
      </c>
      <c r="E40" s="166" t="s">
        <v>546</v>
      </c>
      <c r="G40" s="122"/>
    </row>
    <row r="41" spans="1:7" x14ac:dyDescent="0.25">
      <c r="A41" s="2" t="s">
        <v>362</v>
      </c>
      <c r="B41" s="167">
        <v>3.9100000000000003E-2</v>
      </c>
      <c r="C41" s="167">
        <v>1.38E-2</v>
      </c>
      <c r="D41" s="2">
        <v>422</v>
      </c>
      <c r="E41" s="2">
        <f>1.68/$D$41</f>
        <v>3.9810426540284362E-3</v>
      </c>
    </row>
    <row r="42" spans="1:7" x14ac:dyDescent="0.25">
      <c r="A42" s="2" t="s">
        <v>547</v>
      </c>
      <c r="B42" s="167">
        <v>3.0400000000000002E-3</v>
      </c>
      <c r="C42" s="167">
        <v>1.38E-2</v>
      </c>
      <c r="D42" s="2">
        <v>62.8</v>
      </c>
      <c r="E42" s="2">
        <f>1.68/$D$42</f>
        <v>2.6751592356687899E-2</v>
      </c>
    </row>
  </sheetData>
  <sheetProtection sheet="1" objects="1" scenarios="1" formatCells="0" formatColumns="0" formatRows="0" sort="0" autoFilter="0"/>
  <autoFilter ref="A6:G6" xr:uid="{D2BF1588-7D94-4324-86F2-277FFC3A63CF}"/>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37C75-25DE-4840-89F3-46DB4DB593A1}">
  <sheetPr codeName="Sheet12"/>
  <dimension ref="A1:M67"/>
  <sheetViews>
    <sheetView workbookViewId="0"/>
  </sheetViews>
  <sheetFormatPr defaultRowHeight="15" x14ac:dyDescent="0.25"/>
  <cols>
    <col min="1" max="1" width="13.28515625" style="2" customWidth="1"/>
    <col min="2" max="2" width="12.140625" style="2" customWidth="1"/>
    <col min="3" max="4" width="14.140625" style="2" customWidth="1"/>
    <col min="5" max="5" width="12.42578125" style="2" customWidth="1"/>
    <col min="6" max="6" width="11.42578125" style="2" customWidth="1"/>
    <col min="7" max="7" width="12.140625" style="2" customWidth="1"/>
    <col min="8" max="8" width="13.5703125" style="2" customWidth="1"/>
    <col min="9" max="9" width="12.28515625" style="2" customWidth="1"/>
    <col min="10" max="10" width="13.42578125" style="2" customWidth="1"/>
    <col min="11" max="11" width="16.5703125" style="2" customWidth="1"/>
    <col min="12" max="12" width="10.5703125" style="2" customWidth="1"/>
    <col min="13" max="13" width="11.140625" style="2" customWidth="1"/>
    <col min="14" max="16384" width="9.140625" style="2"/>
  </cols>
  <sheetData>
    <row r="1" spans="1:7" x14ac:dyDescent="0.25">
      <c r="A1" s="147" t="s">
        <v>150</v>
      </c>
    </row>
    <row r="2" spans="1:7" x14ac:dyDescent="0.25">
      <c r="A2" s="2" t="s">
        <v>121</v>
      </c>
    </row>
    <row r="3" spans="1:7" x14ac:dyDescent="0.25">
      <c r="A3" s="2" t="s">
        <v>151</v>
      </c>
    </row>
    <row r="4" spans="1:7" x14ac:dyDescent="0.25">
      <c r="A4" s="2" t="s">
        <v>133</v>
      </c>
    </row>
    <row r="6" spans="1:7" ht="41.1" customHeight="1" x14ac:dyDescent="0.25">
      <c r="A6" s="159" t="s">
        <v>157</v>
      </c>
      <c r="B6" s="160" t="s">
        <v>158</v>
      </c>
      <c r="C6" s="160" t="s">
        <v>173</v>
      </c>
      <c r="D6" s="160" t="s">
        <v>174</v>
      </c>
      <c r="E6" s="160" t="s">
        <v>161</v>
      </c>
      <c r="F6" s="160" t="s">
        <v>175</v>
      </c>
      <c r="G6" s="160" t="s">
        <v>163</v>
      </c>
    </row>
    <row r="7" spans="1:7" x14ac:dyDescent="0.25">
      <c r="A7" s="2" t="s">
        <v>167</v>
      </c>
      <c r="B7" s="162">
        <v>60</v>
      </c>
      <c r="C7" s="162">
        <v>250</v>
      </c>
      <c r="D7" s="162">
        <v>1000</v>
      </c>
      <c r="E7" s="162">
        <f>(B7*D7)/C7</f>
        <v>240</v>
      </c>
      <c r="F7" s="162">
        <v>0.88</v>
      </c>
      <c r="G7" s="164">
        <f>E7*F7</f>
        <v>211.2</v>
      </c>
    </row>
    <row r="8" spans="1:7" x14ac:dyDescent="0.25">
      <c r="A8" s="2" t="s">
        <v>168</v>
      </c>
      <c r="B8" s="162">
        <v>40</v>
      </c>
      <c r="C8" s="162">
        <v>250</v>
      </c>
      <c r="D8" s="162">
        <v>1000</v>
      </c>
      <c r="E8" s="162">
        <f t="shared" ref="E8:E9" si="0">(B8*D8)/C8</f>
        <v>160</v>
      </c>
      <c r="F8" s="162">
        <v>0.88</v>
      </c>
      <c r="G8" s="164">
        <f t="shared" ref="G8:G9" si="1">E8*F8</f>
        <v>140.80000000000001</v>
      </c>
    </row>
    <row r="9" spans="1:7" x14ac:dyDescent="0.25">
      <c r="A9" s="2" t="s">
        <v>169</v>
      </c>
      <c r="B9" s="162">
        <v>30</v>
      </c>
      <c r="C9" s="162">
        <v>250</v>
      </c>
      <c r="D9" s="162">
        <v>1000</v>
      </c>
      <c r="E9" s="162">
        <f t="shared" si="0"/>
        <v>120</v>
      </c>
      <c r="F9" s="162">
        <v>0.88</v>
      </c>
      <c r="G9" s="164">
        <f t="shared" si="1"/>
        <v>105.6</v>
      </c>
    </row>
    <row r="49" spans="1:13" x14ac:dyDescent="0.25">
      <c r="A49" s="145" t="s">
        <v>551</v>
      </c>
    </row>
    <row r="53" spans="1:13" x14ac:dyDescent="0.25">
      <c r="A53" s="147" t="s">
        <v>542</v>
      </c>
      <c r="B53" s="2" t="s">
        <v>548</v>
      </c>
    </row>
    <row r="54" spans="1:13" x14ac:dyDescent="0.25">
      <c r="A54" s="147" t="s">
        <v>167</v>
      </c>
      <c r="G54" s="147"/>
    </row>
    <row r="55" spans="1:13" ht="45" x14ac:dyDescent="0.25">
      <c r="A55" s="165"/>
      <c r="B55" s="166" t="s">
        <v>543</v>
      </c>
      <c r="C55" s="166" t="s">
        <v>544</v>
      </c>
      <c r="D55" s="166" t="s">
        <v>545</v>
      </c>
      <c r="E55" s="122" t="s">
        <v>546</v>
      </c>
      <c r="M55" s="122"/>
    </row>
    <row r="56" spans="1:13" x14ac:dyDescent="0.25">
      <c r="A56" s="2" t="s">
        <v>362</v>
      </c>
      <c r="B56" s="167">
        <v>7.62E-3</v>
      </c>
      <c r="C56" s="168">
        <v>1.4400000000000001E-3</v>
      </c>
      <c r="D56" s="2">
        <v>37.799999999999997</v>
      </c>
      <c r="E56" s="2">
        <f>39/D56</f>
        <v>1.0317460317460319</v>
      </c>
      <c r="M56" s="167"/>
    </row>
    <row r="57" spans="1:13" x14ac:dyDescent="0.25">
      <c r="A57" s="2" t="s">
        <v>547</v>
      </c>
      <c r="B57" s="167">
        <v>6.29E-4</v>
      </c>
      <c r="C57" s="167">
        <v>2.1900000000000001E-3</v>
      </c>
      <c r="D57" s="2">
        <v>8.61</v>
      </c>
      <c r="E57" s="2">
        <f>39/D57</f>
        <v>4.529616724738676</v>
      </c>
    </row>
    <row r="59" spans="1:13" x14ac:dyDescent="0.25">
      <c r="A59" s="147" t="s">
        <v>168</v>
      </c>
    </row>
    <row r="60" spans="1:13" ht="45" x14ac:dyDescent="0.25">
      <c r="A60" s="165"/>
      <c r="B60" s="166" t="s">
        <v>543</v>
      </c>
      <c r="C60" s="166" t="s">
        <v>544</v>
      </c>
      <c r="D60" s="166" t="s">
        <v>545</v>
      </c>
      <c r="E60" s="122" t="s">
        <v>546</v>
      </c>
      <c r="M60" s="122"/>
    </row>
    <row r="61" spans="1:13" x14ac:dyDescent="0.25">
      <c r="A61" s="2" t="s">
        <v>362</v>
      </c>
      <c r="B61" s="167">
        <v>3.63E-3</v>
      </c>
      <c r="C61" s="168">
        <v>5.5599999999999996E-4</v>
      </c>
      <c r="D61" s="2">
        <v>20.7</v>
      </c>
      <c r="E61" s="2">
        <f>39/D61</f>
        <v>1.8840579710144929</v>
      </c>
      <c r="M61" s="167"/>
    </row>
    <row r="62" spans="1:13" x14ac:dyDescent="0.25">
      <c r="A62" s="2" t="s">
        <v>547</v>
      </c>
      <c r="B62" s="167">
        <v>2.3599999999999999E-4</v>
      </c>
      <c r="C62" s="167">
        <v>9.6000000000000002E-4</v>
      </c>
      <c r="D62" s="2">
        <v>4.01</v>
      </c>
      <c r="E62" s="2">
        <f>39/D62</f>
        <v>9.7256857855361609</v>
      </c>
    </row>
    <row r="64" spans="1:13" x14ac:dyDescent="0.25">
      <c r="A64" s="147" t="s">
        <v>169</v>
      </c>
    </row>
    <row r="65" spans="1:13" ht="45" x14ac:dyDescent="0.25">
      <c r="A65" s="165"/>
      <c r="B65" s="166" t="s">
        <v>543</v>
      </c>
      <c r="C65" s="166" t="s">
        <v>544</v>
      </c>
      <c r="D65" s="166" t="s">
        <v>545</v>
      </c>
      <c r="E65" s="122" t="s">
        <v>546</v>
      </c>
      <c r="M65" s="122"/>
    </row>
    <row r="66" spans="1:13" x14ac:dyDescent="0.25">
      <c r="A66" s="2" t="s">
        <v>362</v>
      </c>
      <c r="B66" s="167">
        <v>8.9700000000000001E-4</v>
      </c>
      <c r="C66" s="168">
        <v>3.1599999999999998E-4</v>
      </c>
      <c r="D66" s="2">
        <v>9.69</v>
      </c>
      <c r="E66" s="2">
        <f>39/D66</f>
        <v>4.0247678018575854</v>
      </c>
      <c r="M66" s="167"/>
    </row>
    <row r="67" spans="1:13" x14ac:dyDescent="0.25">
      <c r="A67" s="2" t="s">
        <v>547</v>
      </c>
      <c r="B67" s="167">
        <v>6.9900000000000005E-5</v>
      </c>
      <c r="C67" s="167">
        <v>3.1599999999999998E-4</v>
      </c>
      <c r="D67" s="2">
        <v>1.44</v>
      </c>
      <c r="E67" s="2">
        <f>39/D67</f>
        <v>27.083333333333336</v>
      </c>
    </row>
  </sheetData>
  <sheetProtection sheet="1" objects="1" scenarios="1" formatCells="0" formatColumns="0" formatRows="0" sort="0" autoFilter="0"/>
  <autoFilter ref="A6:G6" xr:uid="{E6837C75-25DE-4840-89F3-46DB4DB593A1}"/>
  <hyperlinks>
    <hyperlink ref="A49" r:id="rId1" xr:uid="{F6196493-E359-488D-A462-6B145024AF39}"/>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33601-E173-428C-9F7C-FD281D7503D2}">
  <sheetPr codeName="Sheet13"/>
  <dimension ref="A1:I66"/>
  <sheetViews>
    <sheetView workbookViewId="0"/>
  </sheetViews>
  <sheetFormatPr defaultRowHeight="15" x14ac:dyDescent="0.25"/>
  <cols>
    <col min="1" max="1" width="13.28515625" style="2" customWidth="1"/>
    <col min="2" max="3" width="13.42578125" style="2" customWidth="1"/>
    <col min="4" max="4" width="15.42578125" style="2" customWidth="1"/>
    <col min="5" max="5" width="18.28515625" style="2" customWidth="1"/>
    <col min="6" max="6" width="15.85546875" style="2" customWidth="1"/>
    <col min="7" max="7" width="14.5703125" style="2" customWidth="1"/>
    <col min="8" max="8" width="12.140625" style="2" customWidth="1"/>
    <col min="9" max="9" width="23.5703125" style="2" customWidth="1"/>
    <col min="10" max="16384" width="9.140625" style="2"/>
  </cols>
  <sheetData>
    <row r="1" spans="1:9" x14ac:dyDescent="0.25">
      <c r="A1" s="147" t="s">
        <v>153</v>
      </c>
    </row>
    <row r="2" spans="1:9" x14ac:dyDescent="0.25">
      <c r="A2" s="2" t="s">
        <v>154</v>
      </c>
    </row>
    <row r="3" spans="1:9" x14ac:dyDescent="0.25">
      <c r="A3" s="2" t="s">
        <v>155</v>
      </c>
    </row>
    <row r="6" spans="1:9" ht="48.75" customHeight="1" x14ac:dyDescent="0.25">
      <c r="A6" s="159" t="s">
        <v>157</v>
      </c>
      <c r="B6" s="170" t="s">
        <v>552</v>
      </c>
      <c r="C6" s="160" t="s">
        <v>158</v>
      </c>
      <c r="D6" s="160" t="s">
        <v>177</v>
      </c>
      <c r="E6" s="160" t="s">
        <v>178</v>
      </c>
      <c r="F6" s="160" t="s">
        <v>179</v>
      </c>
      <c r="G6" s="160" t="s">
        <v>175</v>
      </c>
      <c r="H6" s="160" t="s">
        <v>163</v>
      </c>
      <c r="I6" s="171" t="s">
        <v>180</v>
      </c>
    </row>
    <row r="7" spans="1:9" x14ac:dyDescent="0.25">
      <c r="A7" s="2" t="s">
        <v>167</v>
      </c>
      <c r="B7" s="172">
        <v>30</v>
      </c>
      <c r="C7" s="162">
        <v>60</v>
      </c>
      <c r="D7" s="173">
        <v>5574000</v>
      </c>
      <c r="E7" s="173">
        <f>D7/65025</f>
        <v>85.720876585928494</v>
      </c>
      <c r="F7" s="173">
        <f>E7*0.14</f>
        <v>12.000922722029991</v>
      </c>
      <c r="G7" s="162">
        <v>0.8</v>
      </c>
      <c r="H7" s="164">
        <f>F7*G7</f>
        <v>9.6007381776239935</v>
      </c>
      <c r="I7" s="174"/>
    </row>
    <row r="8" spans="1:9" x14ac:dyDescent="0.25">
      <c r="A8" s="2" t="s">
        <v>168</v>
      </c>
      <c r="B8" s="172">
        <v>15</v>
      </c>
      <c r="C8" s="162">
        <v>40</v>
      </c>
      <c r="D8" s="173">
        <v>3716000</v>
      </c>
      <c r="E8" s="173">
        <f t="shared" ref="E8:E9" si="0">D8/65025</f>
        <v>57.147251057285658</v>
      </c>
      <c r="F8" s="173">
        <f t="shared" ref="F8:F9" si="1">E8*0.14</f>
        <v>8.0006151480199925</v>
      </c>
      <c r="G8" s="162">
        <v>0.8</v>
      </c>
      <c r="H8" s="164">
        <f t="shared" ref="H8:H9" si="2">F8*G8</f>
        <v>6.4004921184159942</v>
      </c>
      <c r="I8" s="174"/>
    </row>
    <row r="9" spans="1:9" x14ac:dyDescent="0.25">
      <c r="A9" s="2" t="s">
        <v>169</v>
      </c>
      <c r="B9" s="172">
        <v>5</v>
      </c>
      <c r="C9" s="162">
        <v>30</v>
      </c>
      <c r="D9" s="173">
        <v>2787000</v>
      </c>
      <c r="E9" s="173">
        <f t="shared" si="0"/>
        <v>42.860438292964247</v>
      </c>
      <c r="F9" s="173">
        <f t="shared" si="1"/>
        <v>6.0004613610149953</v>
      </c>
      <c r="G9" s="162">
        <v>0.8</v>
      </c>
      <c r="H9" s="164">
        <f t="shared" si="2"/>
        <v>4.8003690888119968</v>
      </c>
      <c r="I9" s="174"/>
    </row>
    <row r="12" spans="1:9" x14ac:dyDescent="0.25">
      <c r="H12" s="147" t="s">
        <v>181</v>
      </c>
    </row>
    <row r="13" spans="1:9" x14ac:dyDescent="0.25">
      <c r="H13" s="145" t="s">
        <v>182</v>
      </c>
    </row>
    <row r="14" spans="1:9" x14ac:dyDescent="0.25">
      <c r="H14" s="2" t="s">
        <v>183</v>
      </c>
    </row>
    <row r="15" spans="1:9" x14ac:dyDescent="0.25">
      <c r="H15" s="2" t="s">
        <v>184</v>
      </c>
    </row>
    <row r="16" spans="1:9" x14ac:dyDescent="0.25">
      <c r="H16" s="145" t="s">
        <v>185</v>
      </c>
    </row>
    <row r="17" spans="8:8" x14ac:dyDescent="0.25">
      <c r="H17" s="2" t="s">
        <v>186</v>
      </c>
    </row>
    <row r="36" spans="1:1" x14ac:dyDescent="0.25">
      <c r="A36" s="145" t="s">
        <v>553</v>
      </c>
    </row>
    <row r="39" spans="1:1" ht="78" x14ac:dyDescent="0.25">
      <c r="A39" s="175" t="s">
        <v>554</v>
      </c>
    </row>
    <row r="40" spans="1:1" ht="409.5" x14ac:dyDescent="0.25">
      <c r="A40" s="176" t="s">
        <v>555</v>
      </c>
    </row>
    <row r="42" spans="1:1" x14ac:dyDescent="0.25">
      <c r="A42" s="177" t="s">
        <v>556</v>
      </c>
    </row>
    <row r="43" spans="1:1" ht="24" x14ac:dyDescent="0.25">
      <c r="A43" s="178" t="s">
        <v>557</v>
      </c>
    </row>
    <row r="44" spans="1:1" ht="24" x14ac:dyDescent="0.25">
      <c r="A44" s="178" t="s">
        <v>558</v>
      </c>
    </row>
    <row r="45" spans="1:1" ht="24" x14ac:dyDescent="0.25">
      <c r="A45" s="178" t="s">
        <v>559</v>
      </c>
    </row>
    <row r="46" spans="1:1" ht="48" x14ac:dyDescent="0.25">
      <c r="A46" s="178" t="s">
        <v>560</v>
      </c>
    </row>
    <row r="47" spans="1:1" ht="24" x14ac:dyDescent="0.25">
      <c r="A47" s="178" t="s">
        <v>561</v>
      </c>
    </row>
    <row r="48" spans="1:1" ht="36" x14ac:dyDescent="0.25">
      <c r="A48" s="178" t="s">
        <v>562</v>
      </c>
    </row>
    <row r="49" spans="1:9" ht="24" x14ac:dyDescent="0.25">
      <c r="A49" s="178" t="s">
        <v>563</v>
      </c>
    </row>
    <row r="52" spans="1:9" x14ac:dyDescent="0.25">
      <c r="A52" s="147" t="s">
        <v>542</v>
      </c>
      <c r="B52" s="2" t="s">
        <v>578</v>
      </c>
      <c r="D52" s="2" t="s">
        <v>564</v>
      </c>
    </row>
    <row r="53" spans="1:9" x14ac:dyDescent="0.25">
      <c r="A53" s="147" t="s">
        <v>167</v>
      </c>
    </row>
    <row r="54" spans="1:9" ht="45" x14ac:dyDescent="0.25">
      <c r="A54" s="165"/>
      <c r="B54" s="166" t="s">
        <v>543</v>
      </c>
      <c r="C54" s="166" t="s">
        <v>544</v>
      </c>
      <c r="D54" s="166" t="s">
        <v>545</v>
      </c>
      <c r="E54" s="166" t="s">
        <v>565</v>
      </c>
      <c r="G54" s="122"/>
      <c r="I54" s="122"/>
    </row>
    <row r="55" spans="1:9" x14ac:dyDescent="0.25">
      <c r="A55" s="2" t="s">
        <v>362</v>
      </c>
      <c r="B55" s="167">
        <v>0.13800000000000001</v>
      </c>
      <c r="C55" s="167">
        <v>4.2299999999999997E-2</v>
      </c>
      <c r="D55" s="2">
        <v>6.28</v>
      </c>
      <c r="E55" s="2">
        <f>39/D55</f>
        <v>6.2101910828025479</v>
      </c>
    </row>
    <row r="56" spans="1:9" x14ac:dyDescent="0.25">
      <c r="A56" s="2" t="s">
        <v>547</v>
      </c>
      <c r="B56" s="167">
        <v>1.3599999999999999E-6</v>
      </c>
      <c r="C56" s="167">
        <v>4.2299999999999997E-2</v>
      </c>
      <c r="D56" s="2">
        <v>0.50800000000000001</v>
      </c>
      <c r="E56" s="2">
        <f>39/D56</f>
        <v>76.771653543307082</v>
      </c>
    </row>
    <row r="58" spans="1:9" x14ac:dyDescent="0.25">
      <c r="A58" s="147" t="s">
        <v>168</v>
      </c>
    </row>
    <row r="59" spans="1:9" ht="45" x14ac:dyDescent="0.25">
      <c r="A59" s="165"/>
      <c r="B59" s="166" t="s">
        <v>543</v>
      </c>
      <c r="C59" s="166" t="s">
        <v>544</v>
      </c>
      <c r="D59" s="166" t="s">
        <v>545</v>
      </c>
      <c r="E59" s="166" t="s">
        <v>565</v>
      </c>
      <c r="G59" s="122"/>
      <c r="I59" s="122"/>
    </row>
    <row r="60" spans="1:9" x14ac:dyDescent="0.25">
      <c r="A60" s="2" t="s">
        <v>362</v>
      </c>
      <c r="B60" s="167">
        <v>4.4900000000000002E-2</v>
      </c>
      <c r="C60" s="167">
        <v>1.2699999999999999E-2</v>
      </c>
      <c r="D60" s="2">
        <v>3.99</v>
      </c>
      <c r="E60" s="2">
        <f>39/D60</f>
        <v>9.7744360902255636</v>
      </c>
      <c r="I60" s="167"/>
    </row>
    <row r="61" spans="1:9" x14ac:dyDescent="0.25">
      <c r="A61" s="2" t="s">
        <v>547</v>
      </c>
      <c r="B61" s="167">
        <v>4.0499999999999999E-7</v>
      </c>
      <c r="C61" s="167">
        <v>1.2699999999999999E-2</v>
      </c>
      <c r="D61" s="2">
        <v>0.186</v>
      </c>
      <c r="E61" s="2">
        <f>39/D61</f>
        <v>209.67741935483872</v>
      </c>
    </row>
    <row r="63" spans="1:9" x14ac:dyDescent="0.25">
      <c r="A63" s="147" t="s">
        <v>169</v>
      </c>
    </row>
    <row r="64" spans="1:9" ht="45" x14ac:dyDescent="0.25">
      <c r="A64" s="165"/>
      <c r="B64" s="166" t="s">
        <v>543</v>
      </c>
      <c r="C64" s="166" t="s">
        <v>544</v>
      </c>
      <c r="D64" s="166" t="s">
        <v>545</v>
      </c>
      <c r="E64" s="166" t="s">
        <v>546</v>
      </c>
      <c r="G64" s="122"/>
      <c r="I64" s="122"/>
    </row>
    <row r="65" spans="1:9" x14ac:dyDescent="0.25">
      <c r="A65" s="2" t="s">
        <v>362</v>
      </c>
      <c r="B65" s="167">
        <v>8.4100000000000008E-3</v>
      </c>
      <c r="C65" s="167">
        <v>2.2599999999999999E-3</v>
      </c>
      <c r="D65" s="2">
        <v>2.2200000000000002</v>
      </c>
      <c r="E65" s="2">
        <f>39/D65</f>
        <v>17.567567567567565</v>
      </c>
      <c r="I65" s="167"/>
    </row>
    <row r="66" spans="1:9" x14ac:dyDescent="0.25">
      <c r="A66" s="2" t="s">
        <v>547</v>
      </c>
      <c r="B66" s="167">
        <v>7.2300000000000006E-8</v>
      </c>
      <c r="C66" s="167">
        <v>2.2599999999999999E-3</v>
      </c>
      <c r="D66" s="2">
        <v>6.6400000000000001E-2</v>
      </c>
      <c r="E66" s="2">
        <f>39/D66</f>
        <v>587.34939759036149</v>
      </c>
    </row>
  </sheetData>
  <sheetProtection sheet="1" objects="1" scenarios="1" formatCells="0" formatColumns="0" formatRows="0" sort="0" autoFilter="0"/>
  <autoFilter ref="A6:I6" xr:uid="{35133601-E173-428C-9F7C-FD281D7503D2}"/>
  <hyperlinks>
    <hyperlink ref="A36" r:id="rId1" xr:uid="{E1ACCD90-D903-451F-95EF-F76D61696B34}"/>
    <hyperlink ref="H13" r:id="rId2" xr:uid="{2BBD7D19-744A-409D-AC81-88D6AC0AE7F7}"/>
    <hyperlink ref="H16" r:id="rId3" location="topic3" xr:uid="{B662BB5B-13DF-4E4D-824D-D18E42973DD2}"/>
  </hyperlinks>
  <pageMargins left="0.7" right="0.7" top="0.75" bottom="0.75" header="0.3" footer="0.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B7D2C-200E-4AE6-AAF8-9BFB20DC87E8}">
  <sheetPr codeName="Sheet9"/>
  <dimension ref="A1:BU149"/>
  <sheetViews>
    <sheetView zoomScale="93" zoomScaleNormal="120" workbookViewId="0">
      <pane ySplit="1" topLeftCell="A2" activePane="bottomLeft" state="frozen"/>
      <selection activeCell="O16" sqref="N16:P17"/>
      <selection pane="bottomLeft"/>
    </sheetView>
  </sheetViews>
  <sheetFormatPr defaultColWidth="8.7109375" defaultRowHeight="15" x14ac:dyDescent="0.25"/>
  <cols>
    <col min="1" max="1" width="35" style="2" customWidth="1"/>
    <col min="2" max="3" width="14.85546875" style="2" customWidth="1"/>
    <col min="4" max="8" width="35" style="2" bestFit="1" customWidth="1"/>
    <col min="9" max="9" width="25.5703125" style="2" customWidth="1"/>
    <col min="10" max="16384" width="8.7109375" style="2"/>
  </cols>
  <sheetData>
    <row r="1" spans="1:73" ht="26.1" customHeight="1" x14ac:dyDescent="0.25">
      <c r="A1" s="179" t="s">
        <v>90</v>
      </c>
      <c r="B1" s="180"/>
      <c r="C1" s="180"/>
      <c r="D1" s="181" t="str">
        <f>'COU Crosswalk'!C3</f>
        <v>Cera Fluida Classic Liquid Wax</v>
      </c>
      <c r="E1" s="181" t="str">
        <f>'COU Crosswalk'!C4</f>
        <v>UniBlack2 black granite treatment</v>
      </c>
      <c r="F1" s="181" t="str">
        <f>'COU Crosswalk'!C5</f>
        <v xml:space="preserve">Cera TeWax </v>
      </c>
      <c r="G1" s="181" t="str">
        <f>'COU Crosswalk'!C6</f>
        <v xml:space="preserve">Quartz Toner </v>
      </c>
      <c r="H1" s="181" t="str">
        <f>'COU Crosswalk'!C7</f>
        <v xml:space="preserve">Lustro Italiano </v>
      </c>
    </row>
    <row r="2" spans="1:73" s="186" customFormat="1" x14ac:dyDescent="0.25">
      <c r="A2" s="182" t="s">
        <v>188</v>
      </c>
      <c r="B2" s="183" t="s">
        <v>189</v>
      </c>
      <c r="C2" s="183" t="s">
        <v>190</v>
      </c>
      <c r="D2" s="184" t="s">
        <v>191</v>
      </c>
      <c r="E2" s="184" t="s">
        <v>191</v>
      </c>
      <c r="F2" s="184" t="s">
        <v>191</v>
      </c>
      <c r="G2" s="184" t="s">
        <v>191</v>
      </c>
      <c r="H2" s="184" t="s">
        <v>191</v>
      </c>
      <c r="I2" s="185"/>
      <c r="J2" s="185"/>
      <c r="K2" s="185"/>
      <c r="L2" s="185"/>
      <c r="M2" s="185"/>
      <c r="N2" s="185"/>
      <c r="O2" s="185"/>
      <c r="P2" s="185"/>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row>
    <row r="3" spans="1:73" s="122" customFormat="1" x14ac:dyDescent="0.25">
      <c r="A3" s="187" t="s">
        <v>192</v>
      </c>
      <c r="B3" s="188"/>
      <c r="C3" s="189"/>
      <c r="D3" s="190" t="s">
        <v>193</v>
      </c>
      <c r="E3" s="190" t="s">
        <v>193</v>
      </c>
      <c r="F3" s="190" t="s">
        <v>193</v>
      </c>
      <c r="G3" s="190" t="s">
        <v>193</v>
      </c>
      <c r="H3" s="190" t="s">
        <v>193</v>
      </c>
      <c r="I3" s="56"/>
      <c r="J3" s="56"/>
      <c r="K3" s="56"/>
      <c r="L3" s="56"/>
      <c r="M3" s="56"/>
      <c r="N3" s="56"/>
      <c r="O3" s="56"/>
      <c r="P3" s="56"/>
    </row>
    <row r="4" spans="1:73" s="122" customFormat="1" ht="17.45" customHeight="1" x14ac:dyDescent="0.25">
      <c r="A4" s="191" t="s">
        <v>194</v>
      </c>
      <c r="B4" s="192" t="s">
        <v>195</v>
      </c>
      <c r="C4" s="192"/>
      <c r="D4" s="46">
        <v>1</v>
      </c>
      <c r="E4" s="46">
        <v>1</v>
      </c>
      <c r="F4" s="46">
        <v>1</v>
      </c>
      <c r="G4" s="46">
        <v>1</v>
      </c>
      <c r="H4" s="46">
        <v>1</v>
      </c>
      <c r="I4" s="56"/>
      <c r="J4" s="56"/>
      <c r="K4" s="56"/>
      <c r="L4" s="56"/>
      <c r="M4" s="56"/>
      <c r="N4" s="56"/>
      <c r="O4" s="56"/>
      <c r="P4" s="56"/>
    </row>
    <row r="5" spans="1:73" s="122" customFormat="1" x14ac:dyDescent="0.25">
      <c r="A5" s="193" t="s">
        <v>194</v>
      </c>
      <c r="B5" s="194" t="s">
        <v>196</v>
      </c>
      <c r="C5" s="195" t="s">
        <v>167</v>
      </c>
      <c r="D5" s="196">
        <v>1</v>
      </c>
      <c r="E5" s="196">
        <v>1</v>
      </c>
      <c r="F5" s="196">
        <v>1</v>
      </c>
      <c r="G5" s="196">
        <v>1</v>
      </c>
      <c r="H5" s="195">
        <v>365</v>
      </c>
      <c r="I5" s="56"/>
      <c r="J5" s="56"/>
      <c r="K5" s="56"/>
      <c r="L5" s="56"/>
      <c r="M5" s="56"/>
      <c r="N5" s="56"/>
      <c r="O5" s="56"/>
      <c r="P5" s="56"/>
    </row>
    <row r="6" spans="1:73" s="122" customFormat="1" x14ac:dyDescent="0.25">
      <c r="A6" s="197"/>
      <c r="B6" s="198"/>
      <c r="C6" s="195" t="s">
        <v>199</v>
      </c>
      <c r="D6" s="196">
        <v>1</v>
      </c>
      <c r="E6" s="196">
        <v>1</v>
      </c>
      <c r="F6" s="196">
        <v>1</v>
      </c>
      <c r="G6" s="196">
        <v>1</v>
      </c>
      <c r="H6" s="195">
        <v>300</v>
      </c>
      <c r="I6" s="56"/>
      <c r="J6" s="56"/>
      <c r="K6" s="56"/>
      <c r="L6" s="56"/>
      <c r="M6" s="56"/>
      <c r="N6" s="56"/>
      <c r="O6" s="56"/>
      <c r="P6" s="56"/>
    </row>
    <row r="7" spans="1:73" s="122" customFormat="1" x14ac:dyDescent="0.25">
      <c r="A7" s="199"/>
      <c r="B7" s="200"/>
      <c r="C7" s="195" t="s">
        <v>169</v>
      </c>
      <c r="D7" s="196">
        <v>1</v>
      </c>
      <c r="E7" s="196">
        <v>1</v>
      </c>
      <c r="F7" s="196">
        <v>1</v>
      </c>
      <c r="G7" s="196">
        <v>1</v>
      </c>
      <c r="H7" s="195">
        <v>185</v>
      </c>
      <c r="I7" s="56"/>
      <c r="J7" s="56"/>
      <c r="K7" s="56"/>
      <c r="L7" s="56"/>
      <c r="M7" s="56"/>
      <c r="N7" s="56"/>
      <c r="O7" s="56"/>
      <c r="P7" s="56"/>
    </row>
    <row r="8" spans="1:73" s="122" customFormat="1" ht="19.5" customHeight="1" x14ac:dyDescent="0.25">
      <c r="A8" s="201" t="s">
        <v>197</v>
      </c>
      <c r="B8" s="202" t="s">
        <v>198</v>
      </c>
      <c r="C8" s="195" t="s">
        <v>167</v>
      </c>
      <c r="D8" s="195">
        <v>120</v>
      </c>
      <c r="E8" s="195">
        <v>120</v>
      </c>
      <c r="F8" s="195">
        <v>120</v>
      </c>
      <c r="G8" s="195">
        <v>120</v>
      </c>
      <c r="H8" s="195">
        <v>15</v>
      </c>
      <c r="I8" s="56"/>
      <c r="J8" s="56"/>
      <c r="K8" s="56"/>
      <c r="L8" s="56"/>
      <c r="M8" s="56"/>
      <c r="N8" s="56"/>
      <c r="O8" s="56"/>
      <c r="P8" s="56"/>
    </row>
    <row r="9" spans="1:73" s="122" customFormat="1" ht="18.600000000000001" customHeight="1" x14ac:dyDescent="0.25">
      <c r="A9" s="203"/>
      <c r="B9" s="204"/>
      <c r="C9" s="195" t="s">
        <v>199</v>
      </c>
      <c r="D9" s="195">
        <v>90</v>
      </c>
      <c r="E9" s="195">
        <v>90</v>
      </c>
      <c r="F9" s="195">
        <v>90</v>
      </c>
      <c r="G9" s="195">
        <v>90</v>
      </c>
      <c r="H9" s="195">
        <v>10</v>
      </c>
      <c r="I9" s="56"/>
      <c r="J9" s="56"/>
      <c r="K9" s="56"/>
      <c r="L9" s="56"/>
      <c r="M9" s="56"/>
      <c r="N9" s="56"/>
      <c r="O9" s="56"/>
      <c r="P9" s="56"/>
    </row>
    <row r="10" spans="1:73" s="122" customFormat="1" ht="15" customHeight="1" x14ac:dyDescent="0.25">
      <c r="A10" s="203"/>
      <c r="B10" s="204"/>
      <c r="C10" s="195" t="s">
        <v>169</v>
      </c>
      <c r="D10" s="195">
        <v>60</v>
      </c>
      <c r="E10" s="195">
        <v>60</v>
      </c>
      <c r="F10" s="195">
        <v>60</v>
      </c>
      <c r="G10" s="195">
        <v>60</v>
      </c>
      <c r="H10" s="195">
        <v>5</v>
      </c>
      <c r="I10" s="56"/>
      <c r="J10" s="56"/>
      <c r="K10" s="56"/>
      <c r="L10" s="56"/>
      <c r="M10" s="56"/>
      <c r="N10" s="56"/>
      <c r="O10" s="56"/>
      <c r="P10" s="56"/>
    </row>
    <row r="11" spans="1:73" s="208" customFormat="1" ht="20.100000000000001" customHeight="1" x14ac:dyDescent="0.25">
      <c r="A11" s="205" t="s">
        <v>200</v>
      </c>
      <c r="B11" s="206"/>
      <c r="C11" s="206"/>
      <c r="D11" s="207"/>
      <c r="E11" s="207"/>
      <c r="F11" s="207"/>
      <c r="G11" s="207"/>
      <c r="H11" s="207"/>
      <c r="I11" s="56"/>
      <c r="J11" s="56"/>
      <c r="K11" s="56"/>
      <c r="L11" s="56"/>
      <c r="M11" s="56"/>
      <c r="N11" s="56"/>
      <c r="O11" s="56"/>
      <c r="P11" s="56"/>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row>
    <row r="12" spans="1:73" s="122" customFormat="1" ht="30" x14ac:dyDescent="0.25">
      <c r="A12" s="209" t="s">
        <v>201</v>
      </c>
      <c r="B12" s="210"/>
      <c r="C12" s="211"/>
      <c r="D12" s="212" t="s">
        <v>202</v>
      </c>
      <c r="E12" s="212" t="s">
        <v>203</v>
      </c>
      <c r="F12" s="212" t="s">
        <v>203</v>
      </c>
      <c r="G12" s="212" t="s">
        <v>203</v>
      </c>
      <c r="H12" s="212" t="s">
        <v>203</v>
      </c>
    </row>
    <row r="13" spans="1:73" s="122" customFormat="1" x14ac:dyDescent="0.25">
      <c r="A13" s="209" t="s">
        <v>204</v>
      </c>
      <c r="B13" s="210"/>
      <c r="C13" s="211"/>
      <c r="D13" s="212" t="s">
        <v>205</v>
      </c>
      <c r="E13" s="212" t="s">
        <v>205</v>
      </c>
      <c r="F13" s="212" t="s">
        <v>205</v>
      </c>
      <c r="G13" s="212" t="s">
        <v>205</v>
      </c>
      <c r="H13" s="212" t="s">
        <v>205</v>
      </c>
    </row>
    <row r="14" spans="1:73" s="122" customFormat="1" ht="14.45" customHeight="1" x14ac:dyDescent="0.25">
      <c r="A14" s="213" t="s">
        <v>206</v>
      </c>
      <c r="B14" s="213" t="s">
        <v>189</v>
      </c>
      <c r="C14" s="213"/>
      <c r="D14" s="183" t="s">
        <v>191</v>
      </c>
      <c r="E14" s="183" t="s">
        <v>191</v>
      </c>
      <c r="F14" s="183" t="s">
        <v>191</v>
      </c>
      <c r="G14" s="183" t="s">
        <v>191</v>
      </c>
      <c r="H14" s="183" t="s">
        <v>191</v>
      </c>
    </row>
    <row r="15" spans="1:73" x14ac:dyDescent="0.25">
      <c r="A15" s="214" t="s">
        <v>207</v>
      </c>
      <c r="B15" s="215"/>
      <c r="C15" s="215"/>
      <c r="D15" s="216"/>
      <c r="E15" s="216"/>
      <c r="F15" s="216"/>
      <c r="G15" s="216"/>
      <c r="H15" s="216"/>
    </row>
    <row r="16" spans="1:73" x14ac:dyDescent="0.25">
      <c r="A16" s="217" t="s">
        <v>208</v>
      </c>
      <c r="B16" s="218" t="s">
        <v>209</v>
      </c>
      <c r="C16" s="195" t="s">
        <v>167</v>
      </c>
      <c r="D16" s="219">
        <f>'COU Crosswalk'!L3</f>
        <v>54.12</v>
      </c>
      <c r="E16" s="219">
        <f>'COU Crosswalk'!L4</f>
        <v>50</v>
      </c>
      <c r="F16" s="219">
        <f>'COU Crosswalk'!L5</f>
        <v>50</v>
      </c>
      <c r="G16" s="219">
        <f>'COU Crosswalk'!L6</f>
        <v>3.5</v>
      </c>
      <c r="H16" s="219">
        <f>'COU Crosswalk'!L7</f>
        <v>3.5</v>
      </c>
    </row>
    <row r="17" spans="1:43" x14ac:dyDescent="0.25">
      <c r="A17" s="220"/>
      <c r="B17" s="221"/>
      <c r="C17" s="195" t="s">
        <v>199</v>
      </c>
      <c r="D17" s="219">
        <f>D16</f>
        <v>54.12</v>
      </c>
      <c r="E17" s="219">
        <f>'COU Crosswalk'!K4</f>
        <v>40</v>
      </c>
      <c r="F17" s="219">
        <f>'COU Crosswalk'!K5</f>
        <v>40</v>
      </c>
      <c r="G17" s="219">
        <f>'COU Crosswalk'!K6</f>
        <v>2.25</v>
      </c>
      <c r="H17" s="219">
        <f>'COU Crosswalk'!K7</f>
        <v>2.25</v>
      </c>
    </row>
    <row r="18" spans="1:43" x14ac:dyDescent="0.25">
      <c r="A18" s="222"/>
      <c r="B18" s="223"/>
      <c r="C18" s="195" t="s">
        <v>169</v>
      </c>
      <c r="D18" s="219">
        <f>D16</f>
        <v>54.12</v>
      </c>
      <c r="E18" s="219">
        <f>'COU Crosswalk'!J4</f>
        <v>30</v>
      </c>
      <c r="F18" s="219">
        <f>'COU Crosswalk'!J5</f>
        <v>30</v>
      </c>
      <c r="G18" s="219">
        <f>'COU Crosswalk'!J6</f>
        <v>1</v>
      </c>
      <c r="H18" s="219">
        <f>'COU Crosswalk'!J7</f>
        <v>1</v>
      </c>
    </row>
    <row r="19" spans="1:43" s="227" customFormat="1" x14ac:dyDescent="0.25">
      <c r="A19" s="224" t="s">
        <v>210</v>
      </c>
      <c r="B19" s="225" t="s">
        <v>211</v>
      </c>
      <c r="C19" s="225"/>
      <c r="D19" s="226" t="s">
        <v>205</v>
      </c>
      <c r="E19" s="226" t="s">
        <v>205</v>
      </c>
      <c r="F19" s="226" t="s">
        <v>205</v>
      </c>
      <c r="G19" s="226" t="s">
        <v>205</v>
      </c>
      <c r="H19" s="226" t="s">
        <v>205</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row>
    <row r="20" spans="1:43" x14ac:dyDescent="0.25">
      <c r="A20" s="224" t="s">
        <v>212</v>
      </c>
      <c r="B20" s="225" t="s">
        <v>213</v>
      </c>
      <c r="C20" s="225"/>
      <c r="D20" s="226" t="s">
        <v>205</v>
      </c>
      <c r="E20" s="226" t="s">
        <v>205</v>
      </c>
      <c r="F20" s="226" t="s">
        <v>205</v>
      </c>
      <c r="G20" s="226" t="s">
        <v>205</v>
      </c>
      <c r="H20" s="226" t="s">
        <v>205</v>
      </c>
    </row>
    <row r="21" spans="1:43" x14ac:dyDescent="0.25">
      <c r="A21" s="224" t="s">
        <v>214</v>
      </c>
      <c r="B21" s="225" t="s">
        <v>215</v>
      </c>
      <c r="C21" s="225"/>
      <c r="D21" s="226" t="s">
        <v>205</v>
      </c>
      <c r="E21" s="226" t="s">
        <v>205</v>
      </c>
      <c r="F21" s="226" t="s">
        <v>205</v>
      </c>
      <c r="G21" s="226" t="s">
        <v>205</v>
      </c>
      <c r="H21" s="226" t="s">
        <v>205</v>
      </c>
    </row>
    <row r="22" spans="1:43" x14ac:dyDescent="0.25">
      <c r="A22" s="228" t="s">
        <v>216</v>
      </c>
      <c r="B22" s="229" t="s">
        <v>84</v>
      </c>
      <c r="C22" s="229"/>
      <c r="D22" s="229" t="s">
        <v>217</v>
      </c>
      <c r="E22" s="229" t="s">
        <v>217</v>
      </c>
      <c r="F22" s="229" t="s">
        <v>217</v>
      </c>
      <c r="G22" s="229" t="s">
        <v>217</v>
      </c>
      <c r="H22" s="229" t="s">
        <v>217</v>
      </c>
    </row>
    <row r="23" spans="1:43" x14ac:dyDescent="0.25">
      <c r="A23" s="228" t="s">
        <v>218</v>
      </c>
      <c r="B23" s="229" t="s">
        <v>84</v>
      </c>
      <c r="C23" s="229"/>
      <c r="D23" s="229" t="s">
        <v>116</v>
      </c>
      <c r="E23" s="229" t="s">
        <v>116</v>
      </c>
      <c r="F23" s="229" t="s">
        <v>116</v>
      </c>
      <c r="G23" s="229" t="s">
        <v>116</v>
      </c>
      <c r="H23" s="229" t="s">
        <v>116</v>
      </c>
    </row>
    <row r="24" spans="1:43" x14ac:dyDescent="0.25">
      <c r="A24" s="228" t="s">
        <v>219</v>
      </c>
      <c r="B24" s="229" t="s">
        <v>84</v>
      </c>
      <c r="C24" s="229"/>
      <c r="D24" s="229" t="s">
        <v>220</v>
      </c>
      <c r="E24" s="229" t="s">
        <v>220</v>
      </c>
      <c r="F24" s="229" t="s">
        <v>220</v>
      </c>
      <c r="G24" s="229" t="s">
        <v>220</v>
      </c>
      <c r="H24" s="229" t="s">
        <v>220</v>
      </c>
    </row>
    <row r="25" spans="1:43" x14ac:dyDescent="0.25">
      <c r="A25" s="228" t="s">
        <v>221</v>
      </c>
      <c r="B25" s="229" t="s">
        <v>84</v>
      </c>
      <c r="C25" s="229"/>
      <c r="D25" s="230" t="s">
        <v>222</v>
      </c>
      <c r="E25" s="230" t="s">
        <v>222</v>
      </c>
      <c r="F25" s="230" t="s">
        <v>222</v>
      </c>
      <c r="G25" s="230" t="s">
        <v>222</v>
      </c>
      <c r="H25" s="230" t="s">
        <v>222</v>
      </c>
    </row>
    <row r="26" spans="1:43" x14ac:dyDescent="0.25">
      <c r="A26" s="228" t="s">
        <v>223</v>
      </c>
      <c r="B26" s="229" t="s">
        <v>84</v>
      </c>
      <c r="C26" s="229"/>
      <c r="D26" s="138" t="s">
        <v>224</v>
      </c>
      <c r="E26" s="138" t="s">
        <v>224</v>
      </c>
      <c r="F26" s="138" t="s">
        <v>224</v>
      </c>
      <c r="G26" s="138" t="s">
        <v>224</v>
      </c>
      <c r="H26" s="138" t="s">
        <v>224</v>
      </c>
    </row>
    <row r="27" spans="1:43" ht="30" x14ac:dyDescent="0.25">
      <c r="A27" s="228" t="s">
        <v>225</v>
      </c>
      <c r="B27" s="229" t="s">
        <v>84</v>
      </c>
      <c r="C27" s="229"/>
      <c r="D27" s="138" t="s">
        <v>226</v>
      </c>
      <c r="E27" s="138" t="s">
        <v>226</v>
      </c>
      <c r="F27" s="138" t="s">
        <v>226</v>
      </c>
      <c r="G27" s="138" t="s">
        <v>226</v>
      </c>
      <c r="H27" s="138" t="s">
        <v>226</v>
      </c>
    </row>
    <row r="28" spans="1:43" s="227" customFormat="1" x14ac:dyDescent="0.25">
      <c r="A28" s="224" t="s">
        <v>227</v>
      </c>
      <c r="B28" s="225" t="s">
        <v>84</v>
      </c>
      <c r="C28" s="225"/>
      <c r="D28" s="226" t="s">
        <v>205</v>
      </c>
      <c r="E28" s="226" t="s">
        <v>205</v>
      </c>
      <c r="F28" s="226" t="s">
        <v>205</v>
      </c>
      <c r="G28" s="226" t="s">
        <v>205</v>
      </c>
      <c r="H28" s="226" t="s">
        <v>205</v>
      </c>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x14ac:dyDescent="0.25">
      <c r="A29" s="228" t="s">
        <v>228</v>
      </c>
      <c r="B29" s="229" t="s">
        <v>84</v>
      </c>
      <c r="C29" s="229"/>
      <c r="D29" s="229" t="s">
        <v>205</v>
      </c>
      <c r="E29" s="229" t="s">
        <v>205</v>
      </c>
      <c r="F29" s="229" t="s">
        <v>205</v>
      </c>
      <c r="G29" s="229" t="s">
        <v>205</v>
      </c>
      <c r="H29" s="229" t="s">
        <v>205</v>
      </c>
    </row>
    <row r="30" spans="1:43" x14ac:dyDescent="0.25">
      <c r="A30" s="214" t="s">
        <v>229</v>
      </c>
      <c r="B30" s="215"/>
      <c r="C30" s="215"/>
      <c r="D30" s="216"/>
      <c r="E30" s="216"/>
      <c r="F30" s="216"/>
      <c r="G30" s="216"/>
      <c r="H30" s="216"/>
    </row>
    <row r="31" spans="1:43" x14ac:dyDescent="0.25">
      <c r="A31" s="231" t="s">
        <v>230</v>
      </c>
      <c r="B31" s="232"/>
      <c r="C31" s="232"/>
      <c r="D31" s="233"/>
      <c r="E31" s="233"/>
      <c r="F31" s="233"/>
      <c r="G31" s="233"/>
      <c r="H31" s="233"/>
    </row>
    <row r="32" spans="1:43" x14ac:dyDescent="0.25">
      <c r="A32" s="228" t="s">
        <v>231</v>
      </c>
      <c r="B32" s="141" t="s">
        <v>232</v>
      </c>
      <c r="C32" s="141"/>
      <c r="D32" s="226" t="s">
        <v>205</v>
      </c>
      <c r="E32" s="226" t="s">
        <v>205</v>
      </c>
      <c r="F32" s="226" t="s">
        <v>205</v>
      </c>
      <c r="G32" s="226" t="s">
        <v>205</v>
      </c>
      <c r="H32" s="226" t="s">
        <v>205</v>
      </c>
    </row>
    <row r="33" spans="1:43" x14ac:dyDescent="0.25">
      <c r="A33" s="228" t="s">
        <v>233</v>
      </c>
      <c r="B33" s="141" t="s">
        <v>234</v>
      </c>
      <c r="C33" s="141"/>
      <c r="D33" s="141">
        <f>'COU Crosswalk'!N3</f>
        <v>1.1000000000000001</v>
      </c>
      <c r="E33" s="141">
        <f>'COU Crosswalk'!N4</f>
        <v>0.91</v>
      </c>
      <c r="F33" s="141">
        <f>'COU Crosswalk'!N5</f>
        <v>1.1000000000000001</v>
      </c>
      <c r="G33" s="141">
        <f>'COU Crosswalk'!N6</f>
        <v>0.88</v>
      </c>
      <c r="H33" s="141">
        <f>'COU Crosswalk'!N7</f>
        <v>0.8</v>
      </c>
    </row>
    <row r="34" spans="1:43" s="227" customFormat="1" x14ac:dyDescent="0.25">
      <c r="A34" s="224" t="s">
        <v>235</v>
      </c>
      <c r="B34" s="234" t="s">
        <v>236</v>
      </c>
      <c r="C34" s="234"/>
      <c r="D34" s="226" t="s">
        <v>205</v>
      </c>
      <c r="E34" s="226" t="s">
        <v>205</v>
      </c>
      <c r="F34" s="226" t="s">
        <v>205</v>
      </c>
      <c r="G34" s="226" t="s">
        <v>205</v>
      </c>
      <c r="H34" s="226" t="s">
        <v>205</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s="227" customFormat="1" x14ac:dyDescent="0.25">
      <c r="A35" s="224" t="s">
        <v>237</v>
      </c>
      <c r="B35" s="234" t="s">
        <v>238</v>
      </c>
      <c r="C35" s="234"/>
      <c r="D35" s="226" t="s">
        <v>205</v>
      </c>
      <c r="E35" s="226" t="s">
        <v>205</v>
      </c>
      <c r="F35" s="226" t="s">
        <v>205</v>
      </c>
      <c r="G35" s="226" t="s">
        <v>205</v>
      </c>
      <c r="H35" s="226" t="s">
        <v>205</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s="227" customFormat="1" x14ac:dyDescent="0.25">
      <c r="A36" s="224" t="s">
        <v>239</v>
      </c>
      <c r="B36" s="234" t="s">
        <v>240</v>
      </c>
      <c r="C36" s="234"/>
      <c r="D36" s="226" t="s">
        <v>205</v>
      </c>
      <c r="E36" s="226" t="s">
        <v>205</v>
      </c>
      <c r="F36" s="226" t="s">
        <v>205</v>
      </c>
      <c r="G36" s="226" t="s">
        <v>205</v>
      </c>
      <c r="H36" s="226" t="s">
        <v>205</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s="227" customFormat="1" x14ac:dyDescent="0.25">
      <c r="A37" s="224" t="s">
        <v>241</v>
      </c>
      <c r="B37" s="234" t="s">
        <v>242</v>
      </c>
      <c r="C37" s="234"/>
      <c r="D37" s="226" t="s">
        <v>205</v>
      </c>
      <c r="E37" s="226" t="s">
        <v>205</v>
      </c>
      <c r="F37" s="226" t="s">
        <v>205</v>
      </c>
      <c r="G37" s="226" t="s">
        <v>205</v>
      </c>
      <c r="H37" s="226" t="s">
        <v>205</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x14ac:dyDescent="0.25">
      <c r="A38" s="231" t="s">
        <v>243</v>
      </c>
      <c r="B38" s="232"/>
      <c r="C38" s="232"/>
      <c r="D38" s="233"/>
      <c r="E38" s="233"/>
      <c r="F38" s="233"/>
      <c r="G38" s="233"/>
      <c r="H38" s="233"/>
    </row>
    <row r="39" spans="1:43" x14ac:dyDescent="0.25">
      <c r="A39" s="235" t="s">
        <v>244</v>
      </c>
      <c r="B39" s="218" t="s">
        <v>198</v>
      </c>
      <c r="C39" s="195" t="s">
        <v>167</v>
      </c>
      <c r="D39" s="195">
        <v>120</v>
      </c>
      <c r="E39" s="195">
        <v>120</v>
      </c>
      <c r="F39" s="195">
        <v>120</v>
      </c>
      <c r="G39" s="195">
        <v>120</v>
      </c>
      <c r="H39" s="195">
        <v>15</v>
      </c>
    </row>
    <row r="40" spans="1:43" x14ac:dyDescent="0.25">
      <c r="A40" s="236"/>
      <c r="B40" s="221"/>
      <c r="C40" s="195" t="s">
        <v>199</v>
      </c>
      <c r="D40" s="195">
        <v>90</v>
      </c>
      <c r="E40" s="195">
        <v>90</v>
      </c>
      <c r="F40" s="195">
        <v>90</v>
      </c>
      <c r="G40" s="195">
        <v>90</v>
      </c>
      <c r="H40" s="195">
        <v>10</v>
      </c>
    </row>
    <row r="41" spans="1:43" x14ac:dyDescent="0.25">
      <c r="A41" s="237"/>
      <c r="B41" s="223"/>
      <c r="C41" s="195" t="s">
        <v>169</v>
      </c>
      <c r="D41" s="195">
        <v>60</v>
      </c>
      <c r="E41" s="195">
        <v>60</v>
      </c>
      <c r="F41" s="195">
        <v>60</v>
      </c>
      <c r="G41" s="195">
        <v>60</v>
      </c>
      <c r="H41" s="195">
        <v>5</v>
      </c>
    </row>
    <row r="42" spans="1:43" s="227" customFormat="1" x14ac:dyDescent="0.25">
      <c r="A42" s="238" t="s">
        <v>245</v>
      </c>
      <c r="B42" s="234" t="s">
        <v>246</v>
      </c>
      <c r="C42" s="234"/>
      <c r="D42" s="234"/>
      <c r="E42" s="234"/>
      <c r="F42" s="234"/>
      <c r="G42" s="234"/>
      <c r="H42" s="234"/>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x14ac:dyDescent="0.25">
      <c r="A43" s="235" t="s">
        <v>247</v>
      </c>
      <c r="B43" s="218" t="s">
        <v>248</v>
      </c>
      <c r="C43" s="195" t="s">
        <v>167</v>
      </c>
      <c r="D43" s="239">
        <f>'General Inputs'!J2</f>
        <v>307.99999999999994</v>
      </c>
      <c r="E43" s="240">
        <f>'General Inputs'!J9</f>
        <v>240.32964558139537</v>
      </c>
      <c r="F43" s="239">
        <f>'General Inputs'!J16</f>
        <v>307.99999999999994</v>
      </c>
      <c r="G43" s="240">
        <f>'General Inputs'!J23</f>
        <v>211.2</v>
      </c>
      <c r="H43" s="240">
        <f>'General Inputs'!K30</f>
        <v>9.6007381776239935</v>
      </c>
    </row>
    <row r="44" spans="1:43" x14ac:dyDescent="0.25">
      <c r="A44" s="236"/>
      <c r="B44" s="221"/>
      <c r="C44" s="195" t="s">
        <v>199</v>
      </c>
      <c r="D44" s="240">
        <f>'General Inputs'!J3</f>
        <v>203.50000000000003</v>
      </c>
      <c r="E44" s="240">
        <f>'General Inputs'!J10</f>
        <v>160.21976372093022</v>
      </c>
      <c r="F44" s="239">
        <f>'General Inputs'!J17</f>
        <v>203.50000000000003</v>
      </c>
      <c r="G44" s="240">
        <f>'General Inputs'!J24</f>
        <v>140.80000000000001</v>
      </c>
      <c r="H44" s="240">
        <f>'General Inputs'!K31</f>
        <v>6.4004921184159942</v>
      </c>
    </row>
    <row r="45" spans="1:43" x14ac:dyDescent="0.25">
      <c r="A45" s="237"/>
      <c r="B45" s="223"/>
      <c r="C45" s="195" t="s">
        <v>169</v>
      </c>
      <c r="D45" s="240">
        <f>'General Inputs'!J4</f>
        <v>153.99999999999997</v>
      </c>
      <c r="E45" s="240">
        <f>'General Inputs'!J11</f>
        <v>120.16482279069768</v>
      </c>
      <c r="F45" s="239">
        <f>'General Inputs'!J18</f>
        <v>153.99999999999997</v>
      </c>
      <c r="G45" s="240">
        <f>'General Inputs'!J25</f>
        <v>105.6</v>
      </c>
      <c r="H45" s="240">
        <f>'General Inputs'!K32</f>
        <v>4.8003690888119968</v>
      </c>
    </row>
    <row r="46" spans="1:43" x14ac:dyDescent="0.25">
      <c r="A46" s="235" t="s">
        <v>249</v>
      </c>
      <c r="B46" s="218" t="s">
        <v>250</v>
      </c>
      <c r="C46" s="195" t="s">
        <v>167</v>
      </c>
      <c r="D46" s="195">
        <v>1</v>
      </c>
      <c r="E46" s="195">
        <v>1</v>
      </c>
      <c r="F46" s="195">
        <v>1</v>
      </c>
      <c r="G46" s="195">
        <v>1</v>
      </c>
      <c r="H46" s="195">
        <v>365</v>
      </c>
    </row>
    <row r="47" spans="1:43" x14ac:dyDescent="0.25">
      <c r="A47" s="236"/>
      <c r="B47" s="221"/>
      <c r="C47" s="195" t="s">
        <v>199</v>
      </c>
      <c r="D47" s="195">
        <v>1</v>
      </c>
      <c r="E47" s="195">
        <v>1</v>
      </c>
      <c r="F47" s="195">
        <v>1</v>
      </c>
      <c r="G47" s="195">
        <v>1</v>
      </c>
      <c r="H47" s="195">
        <v>300</v>
      </c>
    </row>
    <row r="48" spans="1:43" x14ac:dyDescent="0.25">
      <c r="A48" s="237"/>
      <c r="B48" s="223"/>
      <c r="C48" s="195" t="s">
        <v>169</v>
      </c>
      <c r="D48" s="195">
        <v>1</v>
      </c>
      <c r="E48" s="195">
        <v>1</v>
      </c>
      <c r="F48" s="195">
        <v>1</v>
      </c>
      <c r="G48" s="195">
        <v>1</v>
      </c>
      <c r="H48" s="195">
        <v>185</v>
      </c>
    </row>
    <row r="49" spans="1:43" x14ac:dyDescent="0.25">
      <c r="A49" s="241" t="s">
        <v>251</v>
      </c>
      <c r="B49" s="141" t="s">
        <v>195</v>
      </c>
      <c r="C49" s="141"/>
      <c r="D49" s="46">
        <v>1</v>
      </c>
      <c r="E49" s="46">
        <v>1</v>
      </c>
      <c r="F49" s="46">
        <v>1</v>
      </c>
      <c r="G49" s="46">
        <v>1</v>
      </c>
      <c r="H49" s="46">
        <v>1</v>
      </c>
    </row>
    <row r="50" spans="1:43" x14ac:dyDescent="0.25">
      <c r="A50" s="231" t="s">
        <v>252</v>
      </c>
      <c r="B50" s="232"/>
      <c r="C50" s="232"/>
      <c r="D50" s="233"/>
      <c r="E50" s="233"/>
      <c r="F50" s="233"/>
      <c r="G50" s="233"/>
      <c r="H50" s="233"/>
    </row>
    <row r="51" spans="1:43" x14ac:dyDescent="0.25">
      <c r="A51" s="228" t="s">
        <v>253</v>
      </c>
      <c r="B51" s="141" t="s">
        <v>254</v>
      </c>
      <c r="C51" s="141"/>
      <c r="D51" s="229" t="s">
        <v>205</v>
      </c>
      <c r="E51" s="229" t="s">
        <v>205</v>
      </c>
      <c r="F51" s="229" t="s">
        <v>205</v>
      </c>
      <c r="G51" s="229" t="s">
        <v>205</v>
      </c>
      <c r="H51" s="229" t="s">
        <v>205</v>
      </c>
    </row>
    <row r="52" spans="1:43" x14ac:dyDescent="0.25">
      <c r="A52" s="228" t="s">
        <v>255</v>
      </c>
      <c r="B52" s="141" t="s">
        <v>254</v>
      </c>
      <c r="C52" s="141"/>
      <c r="D52" s="230" t="s">
        <v>205</v>
      </c>
      <c r="E52" s="230" t="s">
        <v>205</v>
      </c>
      <c r="F52" s="230" t="s">
        <v>205</v>
      </c>
      <c r="G52" s="230" t="s">
        <v>205</v>
      </c>
      <c r="H52" s="230" t="s">
        <v>205</v>
      </c>
    </row>
    <row r="53" spans="1:43" x14ac:dyDescent="0.25">
      <c r="A53" s="231" t="s">
        <v>256</v>
      </c>
      <c r="B53" s="232"/>
      <c r="C53" s="232"/>
      <c r="D53" s="233"/>
      <c r="E53" s="233"/>
      <c r="F53" s="233"/>
      <c r="G53" s="233"/>
      <c r="H53" s="233"/>
    </row>
    <row r="54" spans="1:43" s="227" customFormat="1" x14ac:dyDescent="0.25">
      <c r="A54" s="224" t="s">
        <v>257</v>
      </c>
      <c r="B54" s="234" t="s">
        <v>238</v>
      </c>
      <c r="C54" s="234"/>
      <c r="D54" s="226" t="s">
        <v>205</v>
      </c>
      <c r="E54" s="226" t="s">
        <v>205</v>
      </c>
      <c r="F54" s="226" t="s">
        <v>205</v>
      </c>
      <c r="G54" s="226" t="s">
        <v>205</v>
      </c>
      <c r="H54" s="226" t="s">
        <v>205</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s="227" customFormat="1" x14ac:dyDescent="0.25">
      <c r="A55" s="224" t="s">
        <v>258</v>
      </c>
      <c r="B55" s="234" t="s">
        <v>259</v>
      </c>
      <c r="C55" s="234"/>
      <c r="D55" s="226" t="s">
        <v>205</v>
      </c>
      <c r="E55" s="226" t="s">
        <v>205</v>
      </c>
      <c r="F55" s="226" t="s">
        <v>205</v>
      </c>
      <c r="G55" s="226" t="s">
        <v>205</v>
      </c>
      <c r="H55" s="226" t="s">
        <v>205</v>
      </c>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s="227" customFormat="1" x14ac:dyDescent="0.25">
      <c r="A56" s="224" t="s">
        <v>260</v>
      </c>
      <c r="B56" s="234" t="s">
        <v>261</v>
      </c>
      <c r="C56" s="234"/>
      <c r="D56" s="226" t="s">
        <v>205</v>
      </c>
      <c r="E56" s="226" t="s">
        <v>205</v>
      </c>
      <c r="F56" s="226" t="s">
        <v>205</v>
      </c>
      <c r="G56" s="226" t="s">
        <v>205</v>
      </c>
      <c r="H56" s="226" t="s">
        <v>205</v>
      </c>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s="227" customFormat="1" x14ac:dyDescent="0.25">
      <c r="A57" s="224" t="s">
        <v>262</v>
      </c>
      <c r="B57" s="234" t="s">
        <v>263</v>
      </c>
      <c r="C57" s="234"/>
      <c r="D57" s="226" t="s">
        <v>205</v>
      </c>
      <c r="E57" s="226" t="s">
        <v>205</v>
      </c>
      <c r="F57" s="226" t="s">
        <v>205</v>
      </c>
      <c r="G57" s="226" t="s">
        <v>205</v>
      </c>
      <c r="H57" s="226" t="s">
        <v>205</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s="227" customFormat="1" x14ac:dyDescent="0.25">
      <c r="A58" s="224" t="s">
        <v>264</v>
      </c>
      <c r="B58" s="234" t="s">
        <v>238</v>
      </c>
      <c r="C58" s="234"/>
      <c r="D58" s="226" t="s">
        <v>205</v>
      </c>
      <c r="E58" s="226" t="s">
        <v>205</v>
      </c>
      <c r="F58" s="226" t="s">
        <v>205</v>
      </c>
      <c r="G58" s="226" t="s">
        <v>205</v>
      </c>
      <c r="H58" s="226" t="s">
        <v>205</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s="227" customFormat="1" x14ac:dyDescent="0.25">
      <c r="A59" s="224" t="s">
        <v>265</v>
      </c>
      <c r="B59" s="234" t="s">
        <v>266</v>
      </c>
      <c r="C59" s="234"/>
      <c r="D59" s="226" t="s">
        <v>205</v>
      </c>
      <c r="E59" s="226" t="s">
        <v>205</v>
      </c>
      <c r="F59" s="226" t="s">
        <v>205</v>
      </c>
      <c r="G59" s="226" t="s">
        <v>205</v>
      </c>
      <c r="H59" s="226" t="s">
        <v>205</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row>
    <row r="60" spans="1:43" s="227" customFormat="1" x14ac:dyDescent="0.25">
      <c r="A60" s="224" t="s">
        <v>267</v>
      </c>
      <c r="B60" s="234" t="s">
        <v>268</v>
      </c>
      <c r="C60" s="234"/>
      <c r="D60" s="226" t="s">
        <v>205</v>
      </c>
      <c r="E60" s="226" t="s">
        <v>205</v>
      </c>
      <c r="F60" s="226" t="s">
        <v>205</v>
      </c>
      <c r="G60" s="226" t="s">
        <v>205</v>
      </c>
      <c r="H60" s="226" t="s">
        <v>205</v>
      </c>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row>
    <row r="61" spans="1:43" s="227" customFormat="1" x14ac:dyDescent="0.25">
      <c r="A61" s="224" t="s">
        <v>269</v>
      </c>
      <c r="B61" s="234" t="s">
        <v>209</v>
      </c>
      <c r="C61" s="234"/>
      <c r="D61" s="226" t="s">
        <v>205</v>
      </c>
      <c r="E61" s="226" t="s">
        <v>205</v>
      </c>
      <c r="F61" s="226" t="s">
        <v>205</v>
      </c>
      <c r="G61" s="226" t="s">
        <v>205</v>
      </c>
      <c r="H61" s="226" t="s">
        <v>205</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row>
    <row r="62" spans="1:43" s="227" customFormat="1" x14ac:dyDescent="0.25">
      <c r="A62" s="224" t="s">
        <v>270</v>
      </c>
      <c r="B62" s="234" t="s">
        <v>209</v>
      </c>
      <c r="C62" s="234"/>
      <c r="D62" s="242" t="s">
        <v>205</v>
      </c>
      <c r="E62" s="242" t="s">
        <v>205</v>
      </c>
      <c r="F62" s="242" t="s">
        <v>205</v>
      </c>
      <c r="G62" s="242" t="s">
        <v>205</v>
      </c>
      <c r="H62" s="242" t="s">
        <v>205</v>
      </c>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row>
    <row r="63" spans="1:43" s="227" customFormat="1" x14ac:dyDescent="0.25">
      <c r="A63" s="224" t="s">
        <v>271</v>
      </c>
      <c r="B63" s="234" t="s">
        <v>272</v>
      </c>
      <c r="C63" s="234"/>
      <c r="D63" s="226" t="s">
        <v>205</v>
      </c>
      <c r="E63" s="226" t="s">
        <v>205</v>
      </c>
      <c r="F63" s="226" t="s">
        <v>205</v>
      </c>
      <c r="G63" s="226" t="s">
        <v>205</v>
      </c>
      <c r="H63" s="226" t="s">
        <v>205</v>
      </c>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row>
    <row r="64" spans="1:43" s="227" customFormat="1" x14ac:dyDescent="0.25">
      <c r="A64" s="224" t="s">
        <v>273</v>
      </c>
      <c r="B64" s="234" t="s">
        <v>209</v>
      </c>
      <c r="C64" s="234"/>
      <c r="D64" s="226" t="s">
        <v>205</v>
      </c>
      <c r="E64" s="226" t="s">
        <v>205</v>
      </c>
      <c r="F64" s="226" t="s">
        <v>205</v>
      </c>
      <c r="G64" s="226" t="s">
        <v>205</v>
      </c>
      <c r="H64" s="226" t="s">
        <v>205</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row>
    <row r="65" spans="1:43" s="227" customFormat="1" x14ac:dyDescent="0.25">
      <c r="A65" s="224" t="s">
        <v>274</v>
      </c>
      <c r="B65" s="234" t="s">
        <v>209</v>
      </c>
      <c r="C65" s="234"/>
      <c r="D65" s="226" t="s">
        <v>205</v>
      </c>
      <c r="E65" s="226" t="s">
        <v>205</v>
      </c>
      <c r="F65" s="226" t="s">
        <v>205</v>
      </c>
      <c r="G65" s="226" t="s">
        <v>205</v>
      </c>
      <c r="H65" s="226" t="s">
        <v>205</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row>
    <row r="66" spans="1:43" s="227" customFormat="1" x14ac:dyDescent="0.25">
      <c r="A66" s="224" t="s">
        <v>275</v>
      </c>
      <c r="B66" s="234" t="s">
        <v>209</v>
      </c>
      <c r="C66" s="234"/>
      <c r="D66" s="226" t="s">
        <v>205</v>
      </c>
      <c r="E66" s="226" t="s">
        <v>205</v>
      </c>
      <c r="F66" s="226" t="s">
        <v>205</v>
      </c>
      <c r="G66" s="226" t="s">
        <v>205</v>
      </c>
      <c r="H66" s="226" t="s">
        <v>205</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s="227" customFormat="1" x14ac:dyDescent="0.25">
      <c r="A67" s="224" t="s">
        <v>276</v>
      </c>
      <c r="B67" s="234" t="s">
        <v>209</v>
      </c>
      <c r="C67" s="234"/>
      <c r="D67" s="226" t="s">
        <v>205</v>
      </c>
      <c r="E67" s="226" t="s">
        <v>205</v>
      </c>
      <c r="F67" s="226" t="s">
        <v>205</v>
      </c>
      <c r="G67" s="226" t="s">
        <v>205</v>
      </c>
      <c r="H67" s="226" t="s">
        <v>205</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s="227" customFormat="1" x14ac:dyDescent="0.25">
      <c r="A68" s="224" t="s">
        <v>277</v>
      </c>
      <c r="B68" s="234" t="s">
        <v>209</v>
      </c>
      <c r="C68" s="234"/>
      <c r="D68" s="226" t="s">
        <v>205</v>
      </c>
      <c r="E68" s="226" t="s">
        <v>205</v>
      </c>
      <c r="F68" s="226" t="s">
        <v>205</v>
      </c>
      <c r="G68" s="226" t="s">
        <v>205</v>
      </c>
      <c r="H68" s="226" t="s">
        <v>205</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s="227" customFormat="1" x14ac:dyDescent="0.25">
      <c r="A69" s="224" t="s">
        <v>278</v>
      </c>
      <c r="B69" s="234" t="s">
        <v>279</v>
      </c>
      <c r="C69" s="234"/>
      <c r="D69" s="226" t="s">
        <v>205</v>
      </c>
      <c r="E69" s="226" t="s">
        <v>205</v>
      </c>
      <c r="F69" s="226" t="s">
        <v>205</v>
      </c>
      <c r="G69" s="226" t="s">
        <v>205</v>
      </c>
      <c r="H69" s="226" t="s">
        <v>205</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s="227" customFormat="1" x14ac:dyDescent="0.25">
      <c r="A70" s="224" t="s">
        <v>579</v>
      </c>
      <c r="B70" s="234" t="s">
        <v>280</v>
      </c>
      <c r="C70" s="234"/>
      <c r="D70" s="226" t="s">
        <v>205</v>
      </c>
      <c r="E70" s="226" t="s">
        <v>205</v>
      </c>
      <c r="F70" s="226" t="s">
        <v>205</v>
      </c>
      <c r="G70" s="226" t="s">
        <v>205</v>
      </c>
      <c r="H70" s="226" t="s">
        <v>205</v>
      </c>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s="227" customFormat="1" x14ac:dyDescent="0.25">
      <c r="A71" s="224" t="s">
        <v>281</v>
      </c>
      <c r="B71" s="234" t="s">
        <v>195</v>
      </c>
      <c r="C71" s="234"/>
      <c r="D71" s="226" t="s">
        <v>205</v>
      </c>
      <c r="E71" s="226" t="s">
        <v>205</v>
      </c>
      <c r="F71" s="226" t="s">
        <v>205</v>
      </c>
      <c r="G71" s="226" t="s">
        <v>205</v>
      </c>
      <c r="H71" s="226" t="s">
        <v>205</v>
      </c>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s="227" customFormat="1" x14ac:dyDescent="0.25">
      <c r="A72" s="224" t="s">
        <v>282</v>
      </c>
      <c r="B72" s="234" t="s">
        <v>283</v>
      </c>
      <c r="C72" s="234"/>
      <c r="D72" s="226" t="s">
        <v>205</v>
      </c>
      <c r="E72" s="226" t="s">
        <v>205</v>
      </c>
      <c r="F72" s="226" t="s">
        <v>205</v>
      </c>
      <c r="G72" s="226" t="s">
        <v>205</v>
      </c>
      <c r="H72" s="226" t="s">
        <v>205</v>
      </c>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x14ac:dyDescent="0.25">
      <c r="A73" s="214" t="s">
        <v>284</v>
      </c>
      <c r="B73" s="215"/>
      <c r="C73" s="215"/>
      <c r="D73" s="216"/>
      <c r="E73" s="216"/>
      <c r="F73" s="216"/>
      <c r="G73" s="216"/>
      <c r="H73" s="216"/>
    </row>
    <row r="74" spans="1:43" x14ac:dyDescent="0.25">
      <c r="A74" s="231" t="s">
        <v>285</v>
      </c>
      <c r="B74" s="232"/>
      <c r="C74" s="232"/>
      <c r="D74" s="233"/>
      <c r="E74" s="233"/>
      <c r="F74" s="233"/>
      <c r="G74" s="233"/>
      <c r="H74" s="233"/>
    </row>
    <row r="75" spans="1:43" x14ac:dyDescent="0.25">
      <c r="A75" s="228" t="s">
        <v>286</v>
      </c>
      <c r="B75" s="141" t="s">
        <v>287</v>
      </c>
      <c r="C75" s="141"/>
      <c r="D75" s="138">
        <v>492</v>
      </c>
      <c r="E75" s="138">
        <v>492</v>
      </c>
      <c r="F75" s="138">
        <v>492</v>
      </c>
      <c r="G75" s="138">
        <v>492</v>
      </c>
      <c r="H75" s="138">
        <v>492</v>
      </c>
    </row>
    <row r="76" spans="1:43" x14ac:dyDescent="0.25">
      <c r="A76" s="228" t="s">
        <v>288</v>
      </c>
      <c r="B76" s="141" t="s">
        <v>287</v>
      </c>
      <c r="C76" s="141"/>
      <c r="D76" s="138">
        <v>24</v>
      </c>
      <c r="E76" s="138">
        <v>24</v>
      </c>
      <c r="F76" s="138">
        <v>24</v>
      </c>
      <c r="G76" s="138">
        <v>24</v>
      </c>
      <c r="H76" s="138">
        <v>24</v>
      </c>
    </row>
    <row r="77" spans="1:43" x14ac:dyDescent="0.25">
      <c r="A77" s="228" t="s">
        <v>289</v>
      </c>
      <c r="B77" s="141" t="s">
        <v>236</v>
      </c>
      <c r="C77" s="141"/>
      <c r="D77" s="138" t="s">
        <v>205</v>
      </c>
      <c r="E77" s="138" t="s">
        <v>205</v>
      </c>
      <c r="F77" s="138" t="s">
        <v>205</v>
      </c>
      <c r="G77" s="138" t="s">
        <v>205</v>
      </c>
      <c r="H77" s="138" t="s">
        <v>205</v>
      </c>
    </row>
    <row r="78" spans="1:43" x14ac:dyDescent="0.25">
      <c r="A78" s="228" t="s">
        <v>290</v>
      </c>
      <c r="B78" s="141" t="s">
        <v>291</v>
      </c>
      <c r="C78" s="141"/>
      <c r="D78" s="138">
        <v>0.45</v>
      </c>
      <c r="E78" s="138">
        <v>0.45</v>
      </c>
      <c r="F78" s="138">
        <v>0.45</v>
      </c>
      <c r="G78" s="138">
        <v>0.45</v>
      </c>
      <c r="H78" s="138">
        <v>0.45</v>
      </c>
    </row>
    <row r="79" spans="1:43" x14ac:dyDescent="0.25">
      <c r="A79" s="228" t="s">
        <v>292</v>
      </c>
      <c r="B79" s="141" t="s">
        <v>291</v>
      </c>
      <c r="C79" s="141"/>
      <c r="D79" s="138">
        <v>0.45</v>
      </c>
      <c r="E79" s="138">
        <v>0.45</v>
      </c>
      <c r="F79" s="138">
        <v>0.45</v>
      </c>
      <c r="G79" s="138">
        <v>0.45</v>
      </c>
      <c r="H79" s="138">
        <v>0.45</v>
      </c>
    </row>
    <row r="80" spans="1:43" x14ac:dyDescent="0.25">
      <c r="A80" s="228" t="s">
        <v>293</v>
      </c>
      <c r="B80" s="141" t="s">
        <v>294</v>
      </c>
      <c r="C80" s="141"/>
      <c r="D80" s="138">
        <v>108.97799999999999</v>
      </c>
      <c r="E80" s="138">
        <v>108.97799999999999</v>
      </c>
      <c r="F80" s="138">
        <v>108.97799999999999</v>
      </c>
      <c r="G80" s="138">
        <v>108.97799999999999</v>
      </c>
      <c r="H80" s="138">
        <v>108.97799999999999</v>
      </c>
    </row>
    <row r="81" spans="1:43" x14ac:dyDescent="0.25">
      <c r="A81" s="228" t="s">
        <v>295</v>
      </c>
      <c r="B81" s="141" t="s">
        <v>236</v>
      </c>
      <c r="C81" s="141"/>
      <c r="D81" s="242" t="s">
        <v>205</v>
      </c>
      <c r="E81" s="242" t="s">
        <v>205</v>
      </c>
      <c r="F81" s="242" t="s">
        <v>205</v>
      </c>
      <c r="G81" s="242" t="s">
        <v>205</v>
      </c>
      <c r="H81" s="242" t="s">
        <v>205</v>
      </c>
    </row>
    <row r="82" spans="1:43" s="227" customFormat="1" x14ac:dyDescent="0.25">
      <c r="A82" s="224" t="s">
        <v>296</v>
      </c>
      <c r="B82" s="234" t="s">
        <v>297</v>
      </c>
      <c r="C82" s="234"/>
      <c r="D82" s="242" t="s">
        <v>205</v>
      </c>
      <c r="E82" s="242" t="s">
        <v>205</v>
      </c>
      <c r="F82" s="242" t="s">
        <v>205</v>
      </c>
      <c r="G82" s="242" t="s">
        <v>205</v>
      </c>
      <c r="H82" s="242" t="s">
        <v>205</v>
      </c>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x14ac:dyDescent="0.25">
      <c r="A83" s="231" t="s">
        <v>580</v>
      </c>
      <c r="B83" s="232"/>
      <c r="C83" s="232"/>
      <c r="D83" s="233"/>
      <c r="E83" s="233"/>
      <c r="F83" s="233"/>
      <c r="G83" s="233"/>
      <c r="H83" s="233"/>
    </row>
    <row r="84" spans="1:43" x14ac:dyDescent="0.25">
      <c r="A84" s="228" t="s">
        <v>298</v>
      </c>
      <c r="B84" s="141" t="s">
        <v>287</v>
      </c>
      <c r="C84" s="141"/>
      <c r="D84" s="229">
        <v>1</v>
      </c>
      <c r="E84" s="229">
        <v>1</v>
      </c>
      <c r="F84" s="229">
        <v>1</v>
      </c>
      <c r="G84" s="229">
        <v>1</v>
      </c>
      <c r="H84" s="229">
        <v>1</v>
      </c>
    </row>
    <row r="85" spans="1:43" x14ac:dyDescent="0.25">
      <c r="A85" s="228" t="s">
        <v>299</v>
      </c>
      <c r="B85" s="141" t="s">
        <v>287</v>
      </c>
      <c r="C85" s="141"/>
      <c r="D85" s="138">
        <v>23</v>
      </c>
      <c r="E85" s="138">
        <v>23</v>
      </c>
      <c r="F85" s="138">
        <v>23</v>
      </c>
      <c r="G85" s="138">
        <v>23</v>
      </c>
      <c r="H85" s="138">
        <v>23</v>
      </c>
    </row>
    <row r="86" spans="1:43" x14ac:dyDescent="0.25">
      <c r="A86" s="228" t="s">
        <v>300</v>
      </c>
      <c r="B86" s="141" t="s">
        <v>301</v>
      </c>
      <c r="C86" s="141"/>
      <c r="D86" s="229">
        <v>402</v>
      </c>
      <c r="E86" s="229">
        <v>402</v>
      </c>
      <c r="F86" s="229">
        <v>402</v>
      </c>
      <c r="G86" s="229">
        <v>402</v>
      </c>
      <c r="H86" s="229">
        <v>402</v>
      </c>
    </row>
    <row r="87" spans="1:43" x14ac:dyDescent="0.25">
      <c r="A87" s="231" t="s">
        <v>302</v>
      </c>
      <c r="B87" s="232"/>
      <c r="C87" s="232"/>
      <c r="D87" s="233"/>
      <c r="E87" s="233"/>
      <c r="F87" s="233"/>
      <c r="G87" s="233"/>
      <c r="H87" s="233"/>
    </row>
    <row r="88" spans="1:43" x14ac:dyDescent="0.25">
      <c r="A88" s="224" t="s">
        <v>303</v>
      </c>
      <c r="B88" s="234" t="s">
        <v>297</v>
      </c>
      <c r="C88" s="234"/>
      <c r="D88" s="226" t="s">
        <v>205</v>
      </c>
      <c r="E88" s="226" t="s">
        <v>205</v>
      </c>
      <c r="F88" s="226" t="s">
        <v>205</v>
      </c>
      <c r="G88" s="226" t="s">
        <v>205</v>
      </c>
      <c r="H88" s="226" t="s">
        <v>205</v>
      </c>
    </row>
    <row r="89" spans="1:43" x14ac:dyDescent="0.25">
      <c r="A89" s="224" t="s">
        <v>304</v>
      </c>
      <c r="B89" s="234" t="s">
        <v>305</v>
      </c>
      <c r="C89" s="234"/>
      <c r="D89" s="226" t="s">
        <v>205</v>
      </c>
      <c r="E89" s="226" t="s">
        <v>205</v>
      </c>
      <c r="F89" s="226" t="s">
        <v>205</v>
      </c>
      <c r="G89" s="226" t="s">
        <v>205</v>
      </c>
      <c r="H89" s="226" t="s">
        <v>205</v>
      </c>
    </row>
    <row r="90" spans="1:43" x14ac:dyDescent="0.25">
      <c r="A90" s="224" t="s">
        <v>306</v>
      </c>
      <c r="B90" s="234" t="s">
        <v>209</v>
      </c>
      <c r="C90" s="234"/>
      <c r="D90" s="226" t="s">
        <v>205</v>
      </c>
      <c r="E90" s="226" t="s">
        <v>205</v>
      </c>
      <c r="F90" s="226" t="s">
        <v>205</v>
      </c>
      <c r="G90" s="226" t="s">
        <v>205</v>
      </c>
      <c r="H90" s="226" t="s">
        <v>205</v>
      </c>
    </row>
    <row r="91" spans="1:43" x14ac:dyDescent="0.25">
      <c r="A91" s="224" t="s">
        <v>307</v>
      </c>
      <c r="B91" s="234" t="s">
        <v>308</v>
      </c>
      <c r="C91" s="234"/>
      <c r="D91" s="226" t="s">
        <v>205</v>
      </c>
      <c r="E91" s="226" t="s">
        <v>205</v>
      </c>
      <c r="F91" s="226" t="s">
        <v>205</v>
      </c>
      <c r="G91" s="226" t="s">
        <v>205</v>
      </c>
      <c r="H91" s="226" t="s">
        <v>205</v>
      </c>
    </row>
    <row r="92" spans="1:43" x14ac:dyDescent="0.25">
      <c r="A92" s="224" t="s">
        <v>309</v>
      </c>
      <c r="B92" s="234" t="s">
        <v>308</v>
      </c>
      <c r="C92" s="234"/>
      <c r="D92" s="226" t="s">
        <v>205</v>
      </c>
      <c r="E92" s="226" t="s">
        <v>205</v>
      </c>
      <c r="F92" s="226" t="s">
        <v>205</v>
      </c>
      <c r="G92" s="226" t="s">
        <v>205</v>
      </c>
      <c r="H92" s="226" t="s">
        <v>205</v>
      </c>
    </row>
    <row r="93" spans="1:43" x14ac:dyDescent="0.25">
      <c r="A93" s="231" t="s">
        <v>310</v>
      </c>
      <c r="B93" s="232"/>
      <c r="C93" s="232"/>
      <c r="D93" s="233"/>
      <c r="E93" s="233"/>
      <c r="F93" s="233"/>
      <c r="G93" s="233"/>
      <c r="H93" s="233"/>
    </row>
    <row r="94" spans="1:43" x14ac:dyDescent="0.25">
      <c r="A94" s="243" t="s">
        <v>311</v>
      </c>
      <c r="B94" s="234"/>
      <c r="C94" s="234"/>
      <c r="D94" s="226" t="s">
        <v>205</v>
      </c>
      <c r="E94" s="226" t="s">
        <v>205</v>
      </c>
      <c r="F94" s="226" t="s">
        <v>205</v>
      </c>
      <c r="G94" s="226" t="s">
        <v>205</v>
      </c>
      <c r="H94" s="226" t="s">
        <v>205</v>
      </c>
    </row>
    <row r="95" spans="1:43" x14ac:dyDescent="0.25">
      <c r="A95" s="224" t="s">
        <v>312</v>
      </c>
      <c r="B95" s="234" t="s">
        <v>301</v>
      </c>
      <c r="C95" s="234"/>
      <c r="D95" s="226" t="s">
        <v>205</v>
      </c>
      <c r="E95" s="226" t="s">
        <v>205</v>
      </c>
      <c r="F95" s="226" t="s">
        <v>205</v>
      </c>
      <c r="G95" s="226" t="s">
        <v>205</v>
      </c>
      <c r="H95" s="226" t="s">
        <v>205</v>
      </c>
    </row>
    <row r="96" spans="1:43" x14ac:dyDescent="0.25">
      <c r="A96" s="224" t="s">
        <v>313</v>
      </c>
      <c r="B96" s="234" t="s">
        <v>301</v>
      </c>
      <c r="C96" s="234"/>
      <c r="D96" s="226" t="s">
        <v>205</v>
      </c>
      <c r="E96" s="226" t="s">
        <v>205</v>
      </c>
      <c r="F96" s="226" t="s">
        <v>205</v>
      </c>
      <c r="G96" s="226" t="s">
        <v>205</v>
      </c>
      <c r="H96" s="226" t="s">
        <v>205</v>
      </c>
    </row>
    <row r="97" spans="1:8" x14ac:dyDescent="0.25">
      <c r="A97" s="224" t="s">
        <v>314</v>
      </c>
      <c r="B97" s="234" t="s">
        <v>232</v>
      </c>
      <c r="C97" s="234"/>
      <c r="D97" s="226" t="s">
        <v>205</v>
      </c>
      <c r="E97" s="226" t="s">
        <v>205</v>
      </c>
      <c r="F97" s="226" t="s">
        <v>205</v>
      </c>
      <c r="G97" s="226" t="s">
        <v>205</v>
      </c>
      <c r="H97" s="226" t="s">
        <v>205</v>
      </c>
    </row>
    <row r="98" spans="1:8" x14ac:dyDescent="0.25">
      <c r="A98" s="224" t="s">
        <v>315</v>
      </c>
      <c r="B98" s="234" t="s">
        <v>232</v>
      </c>
      <c r="C98" s="234"/>
      <c r="D98" s="226" t="s">
        <v>205</v>
      </c>
      <c r="E98" s="226" t="s">
        <v>205</v>
      </c>
      <c r="F98" s="226" t="s">
        <v>205</v>
      </c>
      <c r="G98" s="226" t="s">
        <v>205</v>
      </c>
      <c r="H98" s="226" t="s">
        <v>205</v>
      </c>
    </row>
    <row r="99" spans="1:8" x14ac:dyDescent="0.25">
      <c r="A99" s="244" t="s">
        <v>316</v>
      </c>
      <c r="B99" s="234" t="s">
        <v>297</v>
      </c>
      <c r="C99" s="234"/>
      <c r="D99" s="226" t="s">
        <v>205</v>
      </c>
      <c r="E99" s="226" t="s">
        <v>205</v>
      </c>
      <c r="F99" s="226" t="s">
        <v>205</v>
      </c>
      <c r="G99" s="226" t="s">
        <v>205</v>
      </c>
      <c r="H99" s="226" t="s">
        <v>205</v>
      </c>
    </row>
    <row r="100" spans="1:8" x14ac:dyDescent="0.25">
      <c r="A100" s="224" t="s">
        <v>317</v>
      </c>
      <c r="B100" s="234" t="s">
        <v>213</v>
      </c>
      <c r="C100" s="234"/>
      <c r="D100" s="226" t="s">
        <v>205</v>
      </c>
      <c r="E100" s="226" t="s">
        <v>205</v>
      </c>
      <c r="F100" s="226" t="s">
        <v>205</v>
      </c>
      <c r="G100" s="226" t="s">
        <v>205</v>
      </c>
      <c r="H100" s="226" t="s">
        <v>205</v>
      </c>
    </row>
    <row r="101" spans="1:8" x14ac:dyDescent="0.25">
      <c r="A101" s="243" t="s">
        <v>318</v>
      </c>
      <c r="B101" s="234"/>
      <c r="C101" s="234"/>
      <c r="D101" s="226" t="s">
        <v>205</v>
      </c>
      <c r="E101" s="226" t="s">
        <v>205</v>
      </c>
      <c r="F101" s="226" t="s">
        <v>205</v>
      </c>
      <c r="G101" s="226" t="s">
        <v>205</v>
      </c>
      <c r="H101" s="226" t="s">
        <v>205</v>
      </c>
    </row>
    <row r="102" spans="1:8" x14ac:dyDescent="0.25">
      <c r="A102" s="224" t="s">
        <v>312</v>
      </c>
      <c r="B102" s="234" t="s">
        <v>301</v>
      </c>
      <c r="C102" s="234"/>
      <c r="D102" s="226" t="s">
        <v>205</v>
      </c>
      <c r="E102" s="226" t="s">
        <v>205</v>
      </c>
      <c r="F102" s="226" t="s">
        <v>205</v>
      </c>
      <c r="G102" s="226" t="s">
        <v>205</v>
      </c>
      <c r="H102" s="226" t="s">
        <v>205</v>
      </c>
    </row>
    <row r="103" spans="1:8" x14ac:dyDescent="0.25">
      <c r="A103" s="224" t="s">
        <v>313</v>
      </c>
      <c r="B103" s="234" t="s">
        <v>301</v>
      </c>
      <c r="C103" s="234"/>
      <c r="D103" s="226" t="s">
        <v>205</v>
      </c>
      <c r="E103" s="226" t="s">
        <v>205</v>
      </c>
      <c r="F103" s="226" t="s">
        <v>205</v>
      </c>
      <c r="G103" s="226" t="s">
        <v>205</v>
      </c>
      <c r="H103" s="226" t="s">
        <v>205</v>
      </c>
    </row>
    <row r="104" spans="1:8" x14ac:dyDescent="0.25">
      <c r="A104" s="224" t="s">
        <v>314</v>
      </c>
      <c r="B104" s="234" t="s">
        <v>232</v>
      </c>
      <c r="C104" s="234"/>
      <c r="D104" s="226" t="s">
        <v>205</v>
      </c>
      <c r="E104" s="226" t="s">
        <v>205</v>
      </c>
      <c r="F104" s="226" t="s">
        <v>205</v>
      </c>
      <c r="G104" s="226" t="s">
        <v>205</v>
      </c>
      <c r="H104" s="226" t="s">
        <v>205</v>
      </c>
    </row>
    <row r="105" spans="1:8" x14ac:dyDescent="0.25">
      <c r="A105" s="224" t="s">
        <v>315</v>
      </c>
      <c r="B105" s="234" t="s">
        <v>232</v>
      </c>
      <c r="C105" s="234"/>
      <c r="D105" s="226" t="s">
        <v>205</v>
      </c>
      <c r="E105" s="226" t="s">
        <v>205</v>
      </c>
      <c r="F105" s="226" t="s">
        <v>205</v>
      </c>
      <c r="G105" s="226" t="s">
        <v>205</v>
      </c>
      <c r="H105" s="226" t="s">
        <v>205</v>
      </c>
    </row>
    <row r="106" spans="1:8" x14ac:dyDescent="0.25">
      <c r="A106" s="244" t="s">
        <v>316</v>
      </c>
      <c r="B106" s="234" t="s">
        <v>297</v>
      </c>
      <c r="C106" s="234"/>
      <c r="D106" s="226" t="s">
        <v>205</v>
      </c>
      <c r="E106" s="226" t="s">
        <v>205</v>
      </c>
      <c r="F106" s="226" t="s">
        <v>205</v>
      </c>
      <c r="G106" s="226" t="s">
        <v>205</v>
      </c>
      <c r="H106" s="226" t="s">
        <v>205</v>
      </c>
    </row>
    <row r="107" spans="1:8" x14ac:dyDescent="0.25">
      <c r="A107" s="224" t="s">
        <v>317</v>
      </c>
      <c r="B107" s="234" t="s">
        <v>213</v>
      </c>
      <c r="C107" s="234"/>
      <c r="D107" s="226" t="s">
        <v>205</v>
      </c>
      <c r="E107" s="226" t="s">
        <v>205</v>
      </c>
      <c r="F107" s="226" t="s">
        <v>205</v>
      </c>
      <c r="G107" s="226" t="s">
        <v>205</v>
      </c>
      <c r="H107" s="226" t="s">
        <v>205</v>
      </c>
    </row>
    <row r="108" spans="1:8" x14ac:dyDescent="0.25">
      <c r="A108" s="243" t="s">
        <v>319</v>
      </c>
      <c r="B108" s="234"/>
      <c r="C108" s="234"/>
      <c r="D108" s="226" t="s">
        <v>205</v>
      </c>
      <c r="E108" s="226" t="s">
        <v>205</v>
      </c>
      <c r="F108" s="226" t="s">
        <v>205</v>
      </c>
      <c r="G108" s="226" t="s">
        <v>205</v>
      </c>
      <c r="H108" s="226" t="s">
        <v>205</v>
      </c>
    </row>
    <row r="109" spans="1:8" x14ac:dyDescent="0.25">
      <c r="A109" s="224" t="s">
        <v>312</v>
      </c>
      <c r="B109" s="234" t="s">
        <v>301</v>
      </c>
      <c r="C109" s="234"/>
      <c r="D109" s="226" t="s">
        <v>205</v>
      </c>
      <c r="E109" s="226" t="s">
        <v>205</v>
      </c>
      <c r="F109" s="226" t="s">
        <v>205</v>
      </c>
      <c r="G109" s="226" t="s">
        <v>205</v>
      </c>
      <c r="H109" s="226" t="s">
        <v>205</v>
      </c>
    </row>
    <row r="110" spans="1:8" x14ac:dyDescent="0.25">
      <c r="A110" s="224" t="s">
        <v>313</v>
      </c>
      <c r="B110" s="234" t="s">
        <v>301</v>
      </c>
      <c r="C110" s="234"/>
      <c r="D110" s="226" t="s">
        <v>205</v>
      </c>
      <c r="E110" s="226" t="s">
        <v>205</v>
      </c>
      <c r="F110" s="226" t="s">
        <v>205</v>
      </c>
      <c r="G110" s="226" t="s">
        <v>205</v>
      </c>
      <c r="H110" s="226" t="s">
        <v>205</v>
      </c>
    </row>
    <row r="111" spans="1:8" x14ac:dyDescent="0.25">
      <c r="A111" s="224" t="s">
        <v>315</v>
      </c>
      <c r="B111" s="234" t="s">
        <v>232</v>
      </c>
      <c r="C111" s="234"/>
      <c r="D111" s="226" t="s">
        <v>205</v>
      </c>
      <c r="E111" s="226" t="s">
        <v>205</v>
      </c>
      <c r="F111" s="226" t="s">
        <v>205</v>
      </c>
      <c r="G111" s="226" t="s">
        <v>205</v>
      </c>
      <c r="H111" s="226" t="s">
        <v>205</v>
      </c>
    </row>
    <row r="112" spans="1:8" x14ac:dyDescent="0.25">
      <c r="A112" s="244" t="s">
        <v>316</v>
      </c>
      <c r="B112" s="234" t="s">
        <v>297</v>
      </c>
      <c r="C112" s="234"/>
      <c r="D112" s="226" t="s">
        <v>205</v>
      </c>
      <c r="E112" s="226" t="s">
        <v>205</v>
      </c>
      <c r="F112" s="226" t="s">
        <v>205</v>
      </c>
      <c r="G112" s="226" t="s">
        <v>205</v>
      </c>
      <c r="H112" s="226" t="s">
        <v>205</v>
      </c>
    </row>
    <row r="113" spans="1:8" x14ac:dyDescent="0.25">
      <c r="A113" s="243" t="s">
        <v>320</v>
      </c>
      <c r="B113" s="234"/>
      <c r="C113" s="234"/>
      <c r="D113" s="226" t="s">
        <v>205</v>
      </c>
      <c r="E113" s="226" t="s">
        <v>205</v>
      </c>
      <c r="F113" s="226" t="s">
        <v>205</v>
      </c>
      <c r="G113" s="226" t="s">
        <v>205</v>
      </c>
      <c r="H113" s="226" t="s">
        <v>205</v>
      </c>
    </row>
    <row r="114" spans="1:8" x14ac:dyDescent="0.25">
      <c r="A114" s="224" t="s">
        <v>321</v>
      </c>
      <c r="B114" s="234" t="s">
        <v>213</v>
      </c>
      <c r="C114" s="234"/>
      <c r="D114" s="226" t="s">
        <v>205</v>
      </c>
      <c r="E114" s="226" t="s">
        <v>205</v>
      </c>
      <c r="F114" s="226" t="s">
        <v>205</v>
      </c>
      <c r="G114" s="226" t="s">
        <v>205</v>
      </c>
      <c r="H114" s="226" t="s">
        <v>205</v>
      </c>
    </row>
    <row r="115" spans="1:8" x14ac:dyDescent="0.25">
      <c r="A115" s="245" t="s">
        <v>322</v>
      </c>
      <c r="B115" s="234" t="s">
        <v>301</v>
      </c>
      <c r="C115" s="234"/>
      <c r="D115" s="226" t="s">
        <v>205</v>
      </c>
      <c r="E115" s="226" t="s">
        <v>205</v>
      </c>
      <c r="F115" s="226" t="s">
        <v>205</v>
      </c>
      <c r="G115" s="226" t="s">
        <v>205</v>
      </c>
      <c r="H115" s="226" t="s">
        <v>205</v>
      </c>
    </row>
    <row r="116" spans="1:8" x14ac:dyDescent="0.25">
      <c r="A116" s="224" t="s">
        <v>323</v>
      </c>
      <c r="B116" s="234" t="s">
        <v>209</v>
      </c>
      <c r="C116" s="234"/>
      <c r="D116" s="226" t="s">
        <v>205</v>
      </c>
      <c r="E116" s="226" t="s">
        <v>205</v>
      </c>
      <c r="F116" s="226" t="s">
        <v>205</v>
      </c>
      <c r="G116" s="226" t="s">
        <v>205</v>
      </c>
      <c r="H116" s="226" t="s">
        <v>205</v>
      </c>
    </row>
    <row r="117" spans="1:8" x14ac:dyDescent="0.25">
      <c r="A117" s="224" t="s">
        <v>324</v>
      </c>
      <c r="B117" s="234" t="s">
        <v>209</v>
      </c>
      <c r="C117" s="234"/>
      <c r="D117" s="226" t="s">
        <v>205</v>
      </c>
      <c r="E117" s="226" t="s">
        <v>205</v>
      </c>
      <c r="F117" s="226" t="s">
        <v>205</v>
      </c>
      <c r="G117" s="226" t="s">
        <v>205</v>
      </c>
      <c r="H117" s="226" t="s">
        <v>205</v>
      </c>
    </row>
    <row r="118" spans="1:8" x14ac:dyDescent="0.25">
      <c r="A118" s="214" t="s">
        <v>325</v>
      </c>
      <c r="B118" s="214"/>
      <c r="C118" s="214"/>
      <c r="D118" s="216"/>
      <c r="E118" s="216"/>
      <c r="F118" s="216"/>
      <c r="G118" s="216"/>
      <c r="H118" s="216"/>
    </row>
    <row r="119" spans="1:8" x14ac:dyDescent="0.25">
      <c r="A119" s="228" t="s">
        <v>326</v>
      </c>
      <c r="B119" s="141" t="s">
        <v>327</v>
      </c>
      <c r="C119" s="141"/>
      <c r="D119" s="141"/>
      <c r="E119" s="141"/>
      <c r="F119" s="141"/>
      <c r="G119" s="141"/>
      <c r="H119" s="141"/>
    </row>
    <row r="120" spans="1:8" x14ac:dyDescent="0.25">
      <c r="A120" s="228" t="s">
        <v>328</v>
      </c>
      <c r="B120" s="141" t="s">
        <v>279</v>
      </c>
      <c r="C120" s="141"/>
      <c r="D120" s="141"/>
      <c r="E120" s="141"/>
      <c r="F120" s="141"/>
      <c r="G120" s="141"/>
      <c r="H120" s="141"/>
    </row>
    <row r="121" spans="1:8" x14ac:dyDescent="0.25">
      <c r="A121" s="224" t="s">
        <v>329</v>
      </c>
      <c r="B121" s="234" t="s">
        <v>330</v>
      </c>
      <c r="C121" s="234"/>
      <c r="D121" s="226" t="s">
        <v>205</v>
      </c>
      <c r="E121" s="226" t="s">
        <v>205</v>
      </c>
      <c r="F121" s="226" t="s">
        <v>205</v>
      </c>
      <c r="G121" s="226" t="s">
        <v>205</v>
      </c>
      <c r="H121" s="226" t="s">
        <v>205</v>
      </c>
    </row>
    <row r="122" spans="1:8" x14ac:dyDescent="0.25">
      <c r="A122" s="224" t="s">
        <v>331</v>
      </c>
      <c r="B122" s="234" t="s">
        <v>330</v>
      </c>
      <c r="C122" s="234"/>
      <c r="D122" s="226" t="s">
        <v>205</v>
      </c>
      <c r="E122" s="226" t="s">
        <v>205</v>
      </c>
      <c r="F122" s="226" t="s">
        <v>205</v>
      </c>
      <c r="G122" s="226" t="s">
        <v>205</v>
      </c>
      <c r="H122" s="226" t="s">
        <v>205</v>
      </c>
    </row>
    <row r="123" spans="1:8" x14ac:dyDescent="0.25">
      <c r="A123" s="224" t="s">
        <v>332</v>
      </c>
      <c r="B123" s="234" t="s">
        <v>330</v>
      </c>
      <c r="C123" s="234"/>
      <c r="D123" s="226" t="s">
        <v>205</v>
      </c>
      <c r="E123" s="226" t="s">
        <v>205</v>
      </c>
      <c r="F123" s="226" t="s">
        <v>205</v>
      </c>
      <c r="G123" s="226" t="s">
        <v>205</v>
      </c>
      <c r="H123" s="226" t="s">
        <v>205</v>
      </c>
    </row>
    <row r="124" spans="1:8" x14ac:dyDescent="0.25">
      <c r="A124" s="224" t="s">
        <v>333</v>
      </c>
      <c r="B124" s="234" t="s">
        <v>330</v>
      </c>
      <c r="C124" s="234"/>
      <c r="D124" s="226" t="s">
        <v>205</v>
      </c>
      <c r="E124" s="226" t="s">
        <v>205</v>
      </c>
      <c r="F124" s="226" t="s">
        <v>205</v>
      </c>
      <c r="G124" s="226" t="s">
        <v>205</v>
      </c>
      <c r="H124" s="226" t="s">
        <v>205</v>
      </c>
    </row>
    <row r="125" spans="1:8" x14ac:dyDescent="0.25">
      <c r="A125" s="224" t="s">
        <v>334</v>
      </c>
      <c r="B125" s="234" t="s">
        <v>330</v>
      </c>
      <c r="C125" s="234"/>
      <c r="D125" s="226" t="s">
        <v>205</v>
      </c>
      <c r="E125" s="226" t="s">
        <v>205</v>
      </c>
      <c r="F125" s="226" t="s">
        <v>205</v>
      </c>
      <c r="G125" s="226" t="s">
        <v>205</v>
      </c>
      <c r="H125" s="226" t="s">
        <v>205</v>
      </c>
    </row>
    <row r="126" spans="1:8" x14ac:dyDescent="0.25">
      <c r="A126" s="224" t="s">
        <v>335</v>
      </c>
      <c r="B126" s="234" t="s">
        <v>330</v>
      </c>
      <c r="C126" s="234"/>
      <c r="D126" s="226" t="s">
        <v>205</v>
      </c>
      <c r="E126" s="226" t="s">
        <v>205</v>
      </c>
      <c r="F126" s="226" t="s">
        <v>205</v>
      </c>
      <c r="G126" s="226" t="s">
        <v>205</v>
      </c>
      <c r="H126" s="226" t="s">
        <v>205</v>
      </c>
    </row>
    <row r="127" spans="1:8" x14ac:dyDescent="0.25">
      <c r="A127" s="224" t="s">
        <v>336</v>
      </c>
      <c r="B127" s="234" t="s">
        <v>330</v>
      </c>
      <c r="C127" s="234"/>
      <c r="D127" s="226" t="s">
        <v>205</v>
      </c>
      <c r="E127" s="226" t="s">
        <v>205</v>
      </c>
      <c r="F127" s="226" t="s">
        <v>205</v>
      </c>
      <c r="G127" s="226" t="s">
        <v>205</v>
      </c>
      <c r="H127" s="226" t="s">
        <v>205</v>
      </c>
    </row>
    <row r="137" spans="1:4" x14ac:dyDescent="0.25">
      <c r="A137" s="2" t="s">
        <v>337</v>
      </c>
      <c r="B137" s="2" t="s">
        <v>338</v>
      </c>
      <c r="C137" s="2" t="s">
        <v>339</v>
      </c>
      <c r="D137" s="2" t="s">
        <v>340</v>
      </c>
    </row>
    <row r="138" spans="1:4" x14ac:dyDescent="0.25">
      <c r="A138" s="2" t="s">
        <v>341</v>
      </c>
      <c r="B138" s="2">
        <v>2.4</v>
      </c>
      <c r="C138" s="2">
        <v>2.4</v>
      </c>
      <c r="D138" s="2">
        <v>12.5</v>
      </c>
    </row>
    <row r="139" spans="1:4" x14ac:dyDescent="0.25">
      <c r="A139" s="2" t="s">
        <v>342</v>
      </c>
      <c r="B139" s="2">
        <v>1400</v>
      </c>
      <c r="C139" s="2">
        <v>50</v>
      </c>
      <c r="D139" s="2">
        <v>1.5</v>
      </c>
    </row>
    <row r="140" spans="1:4" x14ac:dyDescent="0.25">
      <c r="A140" s="2" t="s">
        <v>343</v>
      </c>
      <c r="B140" s="2">
        <v>1E+100</v>
      </c>
      <c r="C140" s="2">
        <v>492</v>
      </c>
      <c r="D140" s="2">
        <v>0.45</v>
      </c>
    </row>
    <row r="141" spans="1:4" x14ac:dyDescent="0.25">
      <c r="A141" s="2" t="s">
        <v>344</v>
      </c>
      <c r="B141" s="2">
        <v>492</v>
      </c>
      <c r="C141" s="2">
        <v>15</v>
      </c>
      <c r="D141" s="2">
        <v>0.45</v>
      </c>
    </row>
    <row r="142" spans="1:4" x14ac:dyDescent="0.25">
      <c r="A142" s="2" t="s">
        <v>345</v>
      </c>
      <c r="B142" s="2">
        <v>492</v>
      </c>
      <c r="C142" s="2">
        <v>36</v>
      </c>
      <c r="D142" s="2">
        <v>0.45</v>
      </c>
    </row>
    <row r="143" spans="1:4" x14ac:dyDescent="0.25">
      <c r="A143" s="2" t="s">
        <v>346</v>
      </c>
      <c r="B143" s="2">
        <v>492</v>
      </c>
      <c r="C143" s="2">
        <v>90</v>
      </c>
      <c r="D143" s="2">
        <v>0.45</v>
      </c>
    </row>
    <row r="144" spans="1:4" x14ac:dyDescent="0.25">
      <c r="A144" s="2" t="s">
        <v>217</v>
      </c>
      <c r="B144" s="2">
        <v>492</v>
      </c>
      <c r="C144" s="2">
        <v>24</v>
      </c>
      <c r="D144" s="2">
        <v>0.45</v>
      </c>
    </row>
    <row r="145" spans="1:4" x14ac:dyDescent="0.25">
      <c r="A145" s="2" t="s">
        <v>347</v>
      </c>
      <c r="B145" s="2">
        <v>492</v>
      </c>
      <c r="C145" s="2">
        <v>8</v>
      </c>
      <c r="D145" s="2">
        <v>0.45</v>
      </c>
    </row>
    <row r="146" spans="1:4" x14ac:dyDescent="0.25">
      <c r="A146" s="2" t="s">
        <v>348</v>
      </c>
      <c r="B146" s="2">
        <v>492</v>
      </c>
      <c r="C146" s="2">
        <v>50</v>
      </c>
      <c r="D146" s="2">
        <v>0.45</v>
      </c>
    </row>
    <row r="147" spans="1:4" x14ac:dyDescent="0.25">
      <c r="A147" s="2" t="s">
        <v>349</v>
      </c>
      <c r="B147" s="2">
        <v>492</v>
      </c>
      <c r="C147" s="2">
        <v>20</v>
      </c>
      <c r="D147" s="2">
        <v>0.45</v>
      </c>
    </row>
    <row r="148" spans="1:4" x14ac:dyDescent="0.25">
      <c r="A148" s="2" t="s">
        <v>350</v>
      </c>
      <c r="B148" s="2">
        <v>492</v>
      </c>
      <c r="C148" s="2">
        <v>492</v>
      </c>
      <c r="D148" s="2">
        <v>0.45</v>
      </c>
    </row>
    <row r="149" spans="1:4" x14ac:dyDescent="0.25">
      <c r="A149" s="2" t="s">
        <v>351</v>
      </c>
      <c r="B149" s="2">
        <v>2800</v>
      </c>
      <c r="C149" s="2">
        <v>50</v>
      </c>
      <c r="D149" s="2">
        <v>1.5</v>
      </c>
    </row>
  </sheetData>
  <sheetProtection sheet="1" objects="1" scenarios="1" formatCells="0" formatColumns="0" formatRows="0" sort="0" autoFilter="0"/>
  <autoFilter ref="A2:H2" xr:uid="{4D9B7D2C-200E-4AE6-AAF8-9BFB20DC87E8}"/>
  <sortState xmlns:xlrd2="http://schemas.microsoft.com/office/spreadsheetml/2017/richdata2" ref="A138:I149">
    <sortCondition ref="A138:A149"/>
  </sortState>
  <mergeCells count="15">
    <mergeCell ref="A46:A48"/>
    <mergeCell ref="B46:B48"/>
    <mergeCell ref="A12:B12"/>
    <mergeCell ref="A13:B13"/>
    <mergeCell ref="A3:B3"/>
    <mergeCell ref="A8:A10"/>
    <mergeCell ref="B8:B10"/>
    <mergeCell ref="A5:A7"/>
    <mergeCell ref="B5:B7"/>
    <mergeCell ref="A16:A18"/>
    <mergeCell ref="B16:B18"/>
    <mergeCell ref="B39:B41"/>
    <mergeCell ref="A39:A41"/>
    <mergeCell ref="B43:B45"/>
    <mergeCell ref="A43:A45"/>
  </mergeCells>
  <dataValidations count="1">
    <dataValidation type="list" allowBlank="1" showInputMessage="1" showErrorMessage="1" sqref="D22:H22" xr:uid="{DAC60287-66F6-4A5E-8B31-00D60E06F79C}">
      <formula1>$A$137:$A$149</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9615C-1FD6-47EC-8FD7-076580A42A1D}">
  <sheetPr codeName="Sheet14">
    <tabColor theme="9" tint="0.79998168889431442"/>
  </sheetPr>
  <dimension ref="A1:AG71"/>
  <sheetViews>
    <sheetView zoomScaleNormal="100" workbookViewId="0">
      <pane xSplit="4" ySplit="3" topLeftCell="E4" activePane="bottomRight" state="frozen"/>
      <selection pane="topRight" activeCell="N16" sqref="N16:P17"/>
      <selection pane="bottomLeft" activeCell="N16" sqref="N16:P17"/>
      <selection pane="bottomRight"/>
    </sheetView>
  </sheetViews>
  <sheetFormatPr defaultColWidth="8.7109375" defaultRowHeight="12.75" x14ac:dyDescent="0.2"/>
  <cols>
    <col min="1" max="1" width="24.42578125" style="311" customWidth="1"/>
    <col min="2" max="2" width="17.28515625" style="311" customWidth="1"/>
    <col min="3" max="3" width="22.42578125" style="311" customWidth="1"/>
    <col min="4" max="4" width="13.28515625" style="311" customWidth="1"/>
    <col min="5" max="6" width="14.140625" style="311" customWidth="1"/>
    <col min="7" max="7" width="10.42578125" style="389" customWidth="1"/>
    <col min="8" max="9" width="10" style="389" customWidth="1"/>
    <col min="10" max="12" width="10.140625" style="389" customWidth="1"/>
    <col min="13" max="13" width="17.5703125" style="389" bestFit="1" customWidth="1"/>
    <col min="14" max="14" width="30.42578125" style="389" customWidth="1"/>
    <col min="15" max="17" width="9.140625" style="311" customWidth="1"/>
    <col min="18" max="18" width="8.85546875" style="311" bestFit="1" customWidth="1"/>
    <col min="19" max="20" width="9.140625" style="311" customWidth="1"/>
    <col min="21" max="21" width="11.42578125" style="311" bestFit="1" customWidth="1"/>
    <col min="22" max="22" width="11.5703125" style="311" customWidth="1"/>
    <col min="23" max="24" width="9.42578125" style="311" bestFit="1" customWidth="1"/>
    <col min="25" max="26" width="8.7109375" style="311"/>
    <col min="27" max="28" width="9.28515625" style="311" bestFit="1" customWidth="1"/>
    <col min="29" max="29" width="10.85546875" style="311" bestFit="1" customWidth="1"/>
    <col min="30" max="31" width="8.7109375" style="311"/>
    <col min="32" max="32" width="11.28515625" style="311" customWidth="1"/>
    <col min="33" max="16384" width="8.7109375" style="311"/>
  </cols>
  <sheetData>
    <row r="1" spans="1:33" s="246" customFormat="1" ht="13.5" thickBot="1" x14ac:dyDescent="0.3">
      <c r="C1" s="247" t="s">
        <v>352</v>
      </c>
      <c r="E1" s="248"/>
      <c r="U1" s="249"/>
      <c r="V1" s="249"/>
      <c r="W1" s="249"/>
      <c r="X1" s="249"/>
    </row>
    <row r="2" spans="1:33" s="246" customFormat="1" ht="56.25" customHeight="1" thickBot="1" x14ac:dyDescent="0.3">
      <c r="A2" s="250" t="s">
        <v>97</v>
      </c>
      <c r="B2" s="251" t="s">
        <v>98</v>
      </c>
      <c r="C2" s="252" t="s">
        <v>353</v>
      </c>
      <c r="D2" s="253" t="s">
        <v>190</v>
      </c>
      <c r="E2" s="254" t="s">
        <v>354</v>
      </c>
      <c r="F2" s="255"/>
      <c r="G2" s="256"/>
      <c r="H2" s="256"/>
      <c r="I2" s="256"/>
      <c r="J2" s="256"/>
      <c r="K2" s="256"/>
      <c r="L2" s="256"/>
      <c r="M2" s="256"/>
      <c r="N2" s="257"/>
      <c r="O2" s="258" t="s">
        <v>355</v>
      </c>
      <c r="P2" s="254"/>
      <c r="Q2" s="255"/>
      <c r="R2" s="259" t="s">
        <v>356</v>
      </c>
      <c r="S2" s="260"/>
      <c r="T2" s="261"/>
      <c r="U2" s="262" t="s">
        <v>357</v>
      </c>
      <c r="V2" s="263"/>
      <c r="W2" s="264"/>
      <c r="X2" s="259" t="s">
        <v>358</v>
      </c>
      <c r="Y2" s="260"/>
      <c r="Z2" s="261"/>
      <c r="AA2" s="262" t="s">
        <v>359</v>
      </c>
      <c r="AB2" s="263"/>
      <c r="AC2" s="263"/>
      <c r="AD2" s="265" t="s">
        <v>514</v>
      </c>
      <c r="AE2" s="266" t="s">
        <v>360</v>
      </c>
      <c r="AF2" s="267" t="s">
        <v>361</v>
      </c>
      <c r="AG2" s="268" t="s">
        <v>511</v>
      </c>
    </row>
    <row r="3" spans="1:33" s="246" customFormat="1" ht="63" customHeight="1" thickBot="1" x14ac:dyDescent="0.3">
      <c r="A3" s="269"/>
      <c r="B3" s="270"/>
      <c r="C3" s="271"/>
      <c r="D3" s="272"/>
      <c r="E3" s="273" t="s">
        <v>362</v>
      </c>
      <c r="F3" s="274" t="s">
        <v>363</v>
      </c>
      <c r="G3" s="273" t="s">
        <v>364</v>
      </c>
      <c r="H3" s="273" t="s">
        <v>365</v>
      </c>
      <c r="I3" s="273" t="s">
        <v>509</v>
      </c>
      <c r="J3" s="273" t="s">
        <v>366</v>
      </c>
      <c r="K3" s="273" t="s">
        <v>434</v>
      </c>
      <c r="L3" s="273" t="s">
        <v>368</v>
      </c>
      <c r="M3" s="273" t="s">
        <v>435</v>
      </c>
      <c r="N3" s="275" t="s">
        <v>370</v>
      </c>
      <c r="O3" s="276" t="s">
        <v>371</v>
      </c>
      <c r="P3" s="273" t="s">
        <v>372</v>
      </c>
      <c r="Q3" s="274" t="s">
        <v>373</v>
      </c>
      <c r="R3" s="277" t="s">
        <v>374</v>
      </c>
      <c r="S3" s="278" t="s">
        <v>372</v>
      </c>
      <c r="T3" s="279" t="s">
        <v>373</v>
      </c>
      <c r="U3" s="280" t="s">
        <v>374</v>
      </c>
      <c r="V3" s="281" t="s">
        <v>372</v>
      </c>
      <c r="W3" s="282" t="s">
        <v>373</v>
      </c>
      <c r="X3" s="277" t="s">
        <v>374</v>
      </c>
      <c r="Y3" s="278" t="s">
        <v>372</v>
      </c>
      <c r="Z3" s="279" t="s">
        <v>373</v>
      </c>
      <c r="AA3" s="280" t="s">
        <v>374</v>
      </c>
      <c r="AB3" s="281" t="s">
        <v>372</v>
      </c>
      <c r="AC3" s="283" t="s">
        <v>373</v>
      </c>
      <c r="AD3" s="284" t="s">
        <v>510</v>
      </c>
      <c r="AE3" s="285">
        <f>'Hazard Equations &amp; Inputs'!M6</f>
        <v>7.2</v>
      </c>
      <c r="AF3" s="286">
        <f>30</f>
        <v>30</v>
      </c>
      <c r="AG3" s="287">
        <v>0.04</v>
      </c>
    </row>
    <row r="4" spans="1:33" ht="14.45" customHeight="1" x14ac:dyDescent="0.2">
      <c r="A4" s="288" t="s">
        <v>113</v>
      </c>
      <c r="B4" s="289" t="s">
        <v>114</v>
      </c>
      <c r="C4" s="290" t="str">
        <f>'COU Crosswalk'!C3</f>
        <v>Cera Fluida Classic Liquid Wax</v>
      </c>
      <c r="D4" s="291" t="s">
        <v>169</v>
      </c>
      <c r="E4" s="292">
        <v>1</v>
      </c>
      <c r="F4" s="293">
        <v>1</v>
      </c>
      <c r="G4" s="294">
        <f>G5</f>
        <v>0.54120000000000001</v>
      </c>
      <c r="H4" s="295">
        <v>1</v>
      </c>
      <c r="I4" s="296"/>
      <c r="J4" s="297">
        <v>1</v>
      </c>
      <c r="K4" s="298">
        <v>0.7</v>
      </c>
      <c r="L4" s="299">
        <f t="shared" ref="L4:L12" si="0">$N$23</f>
        <v>1.5507999999999999E-2</v>
      </c>
      <c r="M4" s="299">
        <f t="shared" ref="M4:M18" si="1">K4*G4*L4</f>
        <v>5.8750507199999994E-3</v>
      </c>
      <c r="N4" s="300" t="s">
        <v>376</v>
      </c>
      <c r="O4" s="301">
        <f>(INDEX('Dermal Exposure'!$B$25:$D$31, MATCH($N4,'Dermal Exposure'!$A$25:$A$31, 0), MATCH(O$3, 'Dermal Exposure'!$B$24:$D$24, 0)))*$M4*$E4</f>
        <v>1.8194726197486539E-2</v>
      </c>
      <c r="P4" s="302">
        <f>(INDEX('Dermal Exposure'!$B$25:$D$31, MATCH($N4,'Dermal Exposure'!$A$25:$A$31, 0), MATCH(P$3, 'Dermal Exposure'!$B$24:$D$24, 0)))*$M4*$F4</f>
        <v>1.7026159558659219E-2</v>
      </c>
      <c r="Q4" s="303">
        <f>(INDEX('Dermal Exposure'!$B$25:$D$31, MATCH($N4,'Dermal Exposure'!$A$25:$A$31, 0), MATCH(Q$3, 'Dermal Exposure'!$B$24:$D$24, 0)))*$M4*$F4</f>
        <v>1.8618118478873239E-2</v>
      </c>
      <c r="R4" s="301">
        <f t="shared" ref="R4:R18" si="2">O4*$J4</f>
        <v>1.8194726197486539E-2</v>
      </c>
      <c r="S4" s="302">
        <f t="shared" ref="S4:S18" si="3">P4*$J4</f>
        <v>1.7026159558659219E-2</v>
      </c>
      <c r="T4" s="304">
        <f t="shared" ref="T4:T18" si="4">Q4*$J4</f>
        <v>1.8618118478873239E-2</v>
      </c>
      <c r="U4" s="305">
        <f t="shared" ref="U4:U18" si="5">$AE$3/R4</f>
        <v>395.71906286749316</v>
      </c>
      <c r="V4" s="306">
        <f t="shared" ref="V4:V18" si="6">$AE$3/S4</f>
        <v>422.87868706940441</v>
      </c>
      <c r="W4" s="307">
        <f t="shared" ref="W4:W18" si="7">$AE$3/T4</f>
        <v>386.72006562693986</v>
      </c>
      <c r="X4" s="308" t="s">
        <v>205</v>
      </c>
      <c r="Y4" s="309" t="s">
        <v>205</v>
      </c>
      <c r="Z4" s="310" t="s">
        <v>205</v>
      </c>
      <c r="AA4" s="308" t="s">
        <v>205</v>
      </c>
      <c r="AB4" s="309" t="s">
        <v>205</v>
      </c>
      <c r="AC4" s="310" t="s">
        <v>205</v>
      </c>
    </row>
    <row r="5" spans="1:33" x14ac:dyDescent="0.2">
      <c r="A5" s="288"/>
      <c r="B5" s="289"/>
      <c r="C5" s="290"/>
      <c r="D5" s="312" t="s">
        <v>168</v>
      </c>
      <c r="E5" s="313">
        <v>1</v>
      </c>
      <c r="F5" s="314">
        <v>1</v>
      </c>
      <c r="G5" s="315">
        <f>G6</f>
        <v>0.54120000000000001</v>
      </c>
      <c r="H5" s="316">
        <v>1</v>
      </c>
      <c r="I5" s="317"/>
      <c r="J5" s="318">
        <v>1</v>
      </c>
      <c r="K5" s="319">
        <v>1.4</v>
      </c>
      <c r="L5" s="320">
        <f t="shared" si="0"/>
        <v>1.5507999999999999E-2</v>
      </c>
      <c r="M5" s="320">
        <f t="shared" si="1"/>
        <v>1.1750101439999999E-2</v>
      </c>
      <c r="N5" s="321" t="s">
        <v>376</v>
      </c>
      <c r="O5" s="322">
        <f>(INDEX('Dermal Exposure'!$B$25:$D$31, MATCH($N5,'Dermal Exposure'!$A$25:$A$31, 0), MATCH(O$3, 'Dermal Exposure'!$B$24:$D$24, 0)))*$M5*$E5</f>
        <v>3.6389452394973078E-2</v>
      </c>
      <c r="P5" s="323">
        <f>(INDEX('Dermal Exposure'!$B$25:$D$31, MATCH($N5,'Dermal Exposure'!$A$25:$A$31, 0), MATCH(P$3, 'Dermal Exposure'!$B$24:$D$24, 0)))*$M5*$F5</f>
        <v>3.4052319117318437E-2</v>
      </c>
      <c r="Q5" s="324">
        <f>(INDEX('Dermal Exposure'!$B$25:$D$31, MATCH($N5,'Dermal Exposure'!$A$25:$A$31, 0), MATCH(Q$3, 'Dermal Exposure'!$B$24:$D$24, 0)))*$M5*$F5</f>
        <v>3.7236236957746478E-2</v>
      </c>
      <c r="R5" s="322">
        <f t="shared" si="2"/>
        <v>3.6389452394973078E-2</v>
      </c>
      <c r="S5" s="323">
        <f t="shared" si="3"/>
        <v>3.4052319117318437E-2</v>
      </c>
      <c r="T5" s="325">
        <f t="shared" si="4"/>
        <v>3.7236236957746478E-2</v>
      </c>
      <c r="U5" s="326">
        <f t="shared" si="5"/>
        <v>197.85953143374658</v>
      </c>
      <c r="V5" s="327">
        <f t="shared" si="6"/>
        <v>211.4393435347022</v>
      </c>
      <c r="W5" s="328">
        <f t="shared" si="7"/>
        <v>193.36003281346993</v>
      </c>
      <c r="X5" s="329" t="s">
        <v>205</v>
      </c>
      <c r="Y5" s="330" t="s">
        <v>205</v>
      </c>
      <c r="Z5" s="331" t="s">
        <v>205</v>
      </c>
      <c r="AA5" s="329" t="s">
        <v>205</v>
      </c>
      <c r="AB5" s="330" t="s">
        <v>205</v>
      </c>
      <c r="AC5" s="331" t="s">
        <v>205</v>
      </c>
    </row>
    <row r="6" spans="1:33" ht="13.5" thickBot="1" x14ac:dyDescent="0.25">
      <c r="A6" s="288"/>
      <c r="B6" s="289"/>
      <c r="C6" s="290"/>
      <c r="D6" s="332" t="s">
        <v>167</v>
      </c>
      <c r="E6" s="333">
        <v>1</v>
      </c>
      <c r="F6" s="334">
        <v>1</v>
      </c>
      <c r="G6" s="335">
        <f>('COU Crosswalk'!L3)/100</f>
        <v>0.54120000000000001</v>
      </c>
      <c r="H6" s="336">
        <v>1</v>
      </c>
      <c r="I6" s="337"/>
      <c r="J6" s="337">
        <v>1</v>
      </c>
      <c r="K6" s="336">
        <v>2.1</v>
      </c>
      <c r="L6" s="320">
        <f t="shared" si="0"/>
        <v>1.5507999999999999E-2</v>
      </c>
      <c r="M6" s="338">
        <f t="shared" si="1"/>
        <v>1.7625152159999997E-2</v>
      </c>
      <c r="N6" s="339" t="s">
        <v>375</v>
      </c>
      <c r="O6" s="340">
        <f>(INDEX('Dermal Exposure'!$B$25:$D$31, MATCH($N6,'Dermal Exposure'!$A$25:$A$31, 0), MATCH(O$3, 'Dermal Exposure'!$B$24:$D$24, 0)))*$M6*$E6</f>
        <v>0.10916835718491923</v>
      </c>
      <c r="P6" s="341">
        <f>(INDEX('Dermal Exposure'!$B$25:$D$31, MATCH($N6,'Dermal Exposure'!$A$25:$A$31, 0), MATCH(P$3, 'Dermal Exposure'!$B$24:$D$24, 0)))*$M6*$F6</f>
        <v>0.1021569573519553</v>
      </c>
      <c r="Q6" s="342">
        <f>(INDEX('Dermal Exposure'!$B$25:$D$31, MATCH($N6,'Dermal Exposure'!$A$25:$A$31, 0), MATCH(Q$3, 'Dermal Exposure'!$B$24:$D$24, 0)))*$M6*$F6</f>
        <v>0.11170871087323943</v>
      </c>
      <c r="R6" s="340">
        <f t="shared" si="2"/>
        <v>0.10916835718491923</v>
      </c>
      <c r="S6" s="341">
        <f t="shared" si="3"/>
        <v>0.1021569573519553</v>
      </c>
      <c r="T6" s="343">
        <f t="shared" si="4"/>
        <v>0.11170871087323943</v>
      </c>
      <c r="U6" s="344">
        <f t="shared" si="5"/>
        <v>65.953177144582199</v>
      </c>
      <c r="V6" s="345">
        <f t="shared" si="6"/>
        <v>70.479781178234077</v>
      </c>
      <c r="W6" s="346">
        <f t="shared" si="7"/>
        <v>64.453344271156638</v>
      </c>
      <c r="X6" s="347" t="s">
        <v>205</v>
      </c>
      <c r="Y6" s="348" t="s">
        <v>205</v>
      </c>
      <c r="Z6" s="349" t="s">
        <v>205</v>
      </c>
      <c r="AA6" s="347" t="s">
        <v>205</v>
      </c>
      <c r="AB6" s="348" t="s">
        <v>205</v>
      </c>
      <c r="AC6" s="349" t="s">
        <v>205</v>
      </c>
    </row>
    <row r="7" spans="1:33" s="246" customFormat="1" x14ac:dyDescent="0.2">
      <c r="A7" s="288" t="s">
        <v>113</v>
      </c>
      <c r="B7" s="289" t="s">
        <v>114</v>
      </c>
      <c r="C7" s="350" t="str">
        <f>'COU Crosswalk'!C4</f>
        <v>UniBlack2 black granite treatment</v>
      </c>
      <c r="D7" s="291" t="s">
        <v>169</v>
      </c>
      <c r="E7" s="351">
        <v>1</v>
      </c>
      <c r="F7" s="352">
        <v>1</v>
      </c>
      <c r="G7" s="294">
        <f>('COU Crosswalk'!J4)/100</f>
        <v>0.3</v>
      </c>
      <c r="H7" s="295">
        <v>1</v>
      </c>
      <c r="I7" s="295"/>
      <c r="J7" s="295">
        <v>1</v>
      </c>
      <c r="K7" s="298">
        <v>0.7</v>
      </c>
      <c r="L7" s="299">
        <f t="shared" si="0"/>
        <v>1.5507999999999999E-2</v>
      </c>
      <c r="M7" s="299">
        <f t="shared" si="1"/>
        <v>3.2566799999999996E-3</v>
      </c>
      <c r="N7" s="353" t="s">
        <v>376</v>
      </c>
      <c r="O7" s="301">
        <f>(INDEX('Dermal Exposure'!$B$25:$D$31, MATCH($N7,'Dermal Exposure'!$A$25:$A$31, 0), MATCH(O$3, 'Dermal Exposure'!$B$24:$D$24, 0)))*$M7*$E7</f>
        <v>1.00857684021544E-2</v>
      </c>
      <c r="P7" s="302">
        <f>(INDEX('Dermal Exposure'!$B$25:$D$31, MATCH($N7,'Dermal Exposure'!$A$25:$A$31, 0), MATCH(P$3, 'Dermal Exposure'!$B$24:$D$24, 0)))*$M7*$F7</f>
        <v>9.4380041899441349E-3</v>
      </c>
      <c r="Q7" s="303">
        <f>(INDEX('Dermal Exposure'!$B$25:$D$31, MATCH($N7,'Dermal Exposure'!$A$25:$A$31, 0), MATCH(Q$3, 'Dermal Exposure'!$B$24:$D$24, 0)))*$M7*$F7</f>
        <v>1.0320464788732393E-2</v>
      </c>
      <c r="R7" s="301">
        <f t="shared" si="2"/>
        <v>1.00857684021544E-2</v>
      </c>
      <c r="S7" s="302">
        <f t="shared" si="3"/>
        <v>9.4380041899441349E-3</v>
      </c>
      <c r="T7" s="304">
        <f t="shared" si="4"/>
        <v>1.0320464788732393E-2</v>
      </c>
      <c r="U7" s="354">
        <f t="shared" si="5"/>
        <v>713.8771894129577</v>
      </c>
      <c r="V7" s="355">
        <f t="shared" si="6"/>
        <v>762.87315147320555</v>
      </c>
      <c r="W7" s="356">
        <f t="shared" si="7"/>
        <v>697.64299839099954</v>
      </c>
      <c r="X7" s="308" t="s">
        <v>205</v>
      </c>
      <c r="Y7" s="309" t="s">
        <v>205</v>
      </c>
      <c r="Z7" s="310" t="s">
        <v>205</v>
      </c>
      <c r="AA7" s="308" t="s">
        <v>205</v>
      </c>
      <c r="AB7" s="309" t="s">
        <v>205</v>
      </c>
      <c r="AC7" s="310" t="s">
        <v>205</v>
      </c>
      <c r="AE7" s="357"/>
    </row>
    <row r="8" spans="1:33" s="246" customFormat="1" x14ac:dyDescent="0.2">
      <c r="A8" s="288"/>
      <c r="B8" s="289"/>
      <c r="C8" s="350"/>
      <c r="D8" s="312" t="s">
        <v>168</v>
      </c>
      <c r="E8" s="358">
        <v>1</v>
      </c>
      <c r="F8" s="359">
        <v>1</v>
      </c>
      <c r="G8" s="315">
        <f>('COU Crosswalk'!K4)/100</f>
        <v>0.4</v>
      </c>
      <c r="H8" s="316">
        <v>1</v>
      </c>
      <c r="I8" s="316"/>
      <c r="J8" s="316">
        <v>1</v>
      </c>
      <c r="K8" s="319">
        <v>1.4</v>
      </c>
      <c r="L8" s="320">
        <f t="shared" si="0"/>
        <v>1.5507999999999999E-2</v>
      </c>
      <c r="M8" s="320">
        <f t="shared" si="1"/>
        <v>8.6844799999999979E-3</v>
      </c>
      <c r="N8" s="360" t="s">
        <v>376</v>
      </c>
      <c r="O8" s="361">
        <f>(INDEX('Dermal Exposure'!$B$25:$D$31, MATCH($N8,'Dermal Exposure'!$A$25:$A$31, 0), MATCH(O$3, 'Dermal Exposure'!$B$24:$D$24, 0)))*$M8*$E8</f>
        <v>2.6895382405745065E-2</v>
      </c>
      <c r="P8" s="362">
        <f>(INDEX('Dermal Exposure'!$B$25:$D$31, MATCH($N8,'Dermal Exposure'!$A$25:$A$31, 0), MATCH(P$3, 'Dermal Exposure'!$B$24:$D$24, 0)))*$M8*$F8</f>
        <v>2.5168011173184356E-2</v>
      </c>
      <c r="Q8" s="363">
        <f>(INDEX('Dermal Exposure'!$B$25:$D$31, MATCH($N8,'Dermal Exposure'!$A$25:$A$31, 0), MATCH(Q$3, 'Dermal Exposure'!$B$24:$D$24, 0)))*$M8*$F8</f>
        <v>2.7521239436619712E-2</v>
      </c>
      <c r="R8" s="322">
        <f t="shared" si="2"/>
        <v>2.6895382405745065E-2</v>
      </c>
      <c r="S8" s="323">
        <f t="shared" si="3"/>
        <v>2.5168011173184356E-2</v>
      </c>
      <c r="T8" s="325">
        <f t="shared" si="4"/>
        <v>2.7521239436619712E-2</v>
      </c>
      <c r="U8" s="326">
        <f t="shared" si="5"/>
        <v>267.70394602985914</v>
      </c>
      <c r="V8" s="327">
        <f t="shared" si="6"/>
        <v>286.07743180245211</v>
      </c>
      <c r="W8" s="328">
        <f t="shared" si="7"/>
        <v>261.61612439662485</v>
      </c>
      <c r="X8" s="329" t="s">
        <v>205</v>
      </c>
      <c r="Y8" s="330" t="s">
        <v>205</v>
      </c>
      <c r="Z8" s="331" t="s">
        <v>205</v>
      </c>
      <c r="AA8" s="329" t="s">
        <v>205</v>
      </c>
      <c r="AB8" s="330" t="s">
        <v>205</v>
      </c>
      <c r="AC8" s="331" t="s">
        <v>205</v>
      </c>
      <c r="AE8" s="357"/>
    </row>
    <row r="9" spans="1:33" s="246" customFormat="1" ht="13.5" thickBot="1" x14ac:dyDescent="0.25">
      <c r="A9" s="288"/>
      <c r="B9" s="289"/>
      <c r="C9" s="350"/>
      <c r="D9" s="332" t="s">
        <v>167</v>
      </c>
      <c r="E9" s="364">
        <v>1</v>
      </c>
      <c r="F9" s="365">
        <v>1</v>
      </c>
      <c r="G9" s="335">
        <f>('COU Crosswalk'!L4)/100</f>
        <v>0.5</v>
      </c>
      <c r="H9" s="366">
        <v>1</v>
      </c>
      <c r="I9" s="366"/>
      <c r="J9" s="366">
        <v>1</v>
      </c>
      <c r="K9" s="336">
        <v>2.1</v>
      </c>
      <c r="L9" s="320">
        <f t="shared" si="0"/>
        <v>1.5507999999999999E-2</v>
      </c>
      <c r="M9" s="338">
        <f t="shared" si="1"/>
        <v>1.62834E-2</v>
      </c>
      <c r="N9" s="367" t="s">
        <v>375</v>
      </c>
      <c r="O9" s="368">
        <f>(INDEX('Dermal Exposure'!$B$25:$D$31, MATCH($N9,'Dermal Exposure'!$A$25:$A$31, 0), MATCH(O$3, 'Dermal Exposure'!$B$24:$D$24, 0)))*$M9*$E9</f>
        <v>0.10085768402154402</v>
      </c>
      <c r="P9" s="369">
        <f>(INDEX('Dermal Exposure'!$B$25:$D$31, MATCH($N9,'Dermal Exposure'!$A$25:$A$31, 0), MATCH(P$3, 'Dermal Exposure'!$B$24:$D$24, 0)))*$M9*$F9</f>
        <v>9.4380041899441353E-2</v>
      </c>
      <c r="Q9" s="370">
        <f>(INDEX('Dermal Exposure'!$B$25:$D$31, MATCH($N9,'Dermal Exposure'!$A$25:$A$31, 0), MATCH(Q$3, 'Dermal Exposure'!$B$24:$D$24, 0)))*$M9*$F9</f>
        <v>0.10320464788732395</v>
      </c>
      <c r="R9" s="340">
        <f t="shared" si="2"/>
        <v>0.10085768402154402</v>
      </c>
      <c r="S9" s="341">
        <f t="shared" si="3"/>
        <v>9.4380041899441353E-2</v>
      </c>
      <c r="T9" s="343">
        <f t="shared" si="4"/>
        <v>0.10320464788732395</v>
      </c>
      <c r="U9" s="344">
        <f t="shared" si="5"/>
        <v>71.387718941295759</v>
      </c>
      <c r="V9" s="345">
        <f t="shared" si="6"/>
        <v>76.287315147320541</v>
      </c>
      <c r="W9" s="346">
        <f t="shared" si="7"/>
        <v>69.764299839099948</v>
      </c>
      <c r="X9" s="347" t="s">
        <v>205</v>
      </c>
      <c r="Y9" s="348" t="s">
        <v>205</v>
      </c>
      <c r="Z9" s="349" t="s">
        <v>205</v>
      </c>
      <c r="AA9" s="347" t="s">
        <v>205</v>
      </c>
      <c r="AB9" s="348" t="s">
        <v>205</v>
      </c>
      <c r="AC9" s="349" t="s">
        <v>205</v>
      </c>
      <c r="AE9" s="357"/>
    </row>
    <row r="10" spans="1:33" s="246" customFormat="1" x14ac:dyDescent="0.2">
      <c r="A10" s="288" t="s">
        <v>113</v>
      </c>
      <c r="B10" s="289" t="s">
        <v>127</v>
      </c>
      <c r="C10" s="350" t="str">
        <f>'COU Crosswalk'!C5</f>
        <v xml:space="preserve">Cera TeWax </v>
      </c>
      <c r="D10" s="291" t="s">
        <v>169</v>
      </c>
      <c r="E10" s="351">
        <v>1</v>
      </c>
      <c r="F10" s="352">
        <v>1</v>
      </c>
      <c r="G10" s="294">
        <f>('COU Crosswalk'!J5)/100</f>
        <v>0.3</v>
      </c>
      <c r="H10" s="295">
        <v>1</v>
      </c>
      <c r="I10" s="295"/>
      <c r="J10" s="295">
        <v>1</v>
      </c>
      <c r="K10" s="298">
        <v>0.7</v>
      </c>
      <c r="L10" s="299">
        <f t="shared" si="0"/>
        <v>1.5507999999999999E-2</v>
      </c>
      <c r="M10" s="299">
        <f t="shared" si="1"/>
        <v>3.2566799999999996E-3</v>
      </c>
      <c r="N10" s="353" t="s">
        <v>376</v>
      </c>
      <c r="O10" s="301">
        <f>(INDEX('Dermal Exposure'!$B$25:$D$31, MATCH($N10,'Dermal Exposure'!$A$25:$A$31, 0), MATCH(O$3, 'Dermal Exposure'!$B$24:$D$24, 0)))*$M10*$E10</f>
        <v>1.00857684021544E-2</v>
      </c>
      <c r="P10" s="302">
        <f>(INDEX('Dermal Exposure'!$B$25:$D$31, MATCH($N10,'Dermal Exposure'!$A$25:$A$31, 0), MATCH(P$3, 'Dermal Exposure'!$B$24:$D$24, 0)))*$M10*$F10</f>
        <v>9.4380041899441349E-3</v>
      </c>
      <c r="Q10" s="303">
        <f>(INDEX('Dermal Exposure'!$B$25:$D$31, MATCH($N10,'Dermal Exposure'!$A$25:$A$31, 0), MATCH(Q$3, 'Dermal Exposure'!$B$24:$D$24, 0)))*$M10*$F10</f>
        <v>1.0320464788732393E-2</v>
      </c>
      <c r="R10" s="301">
        <f t="shared" si="2"/>
        <v>1.00857684021544E-2</v>
      </c>
      <c r="S10" s="302">
        <f t="shared" si="3"/>
        <v>9.4380041899441349E-3</v>
      </c>
      <c r="T10" s="304">
        <f t="shared" si="4"/>
        <v>1.0320464788732393E-2</v>
      </c>
      <c r="U10" s="305">
        <f t="shared" si="5"/>
        <v>713.8771894129577</v>
      </c>
      <c r="V10" s="306">
        <f t="shared" si="6"/>
        <v>762.87315147320555</v>
      </c>
      <c r="W10" s="307">
        <f t="shared" si="7"/>
        <v>697.64299839099954</v>
      </c>
      <c r="X10" s="308" t="s">
        <v>205</v>
      </c>
      <c r="Y10" s="309" t="s">
        <v>205</v>
      </c>
      <c r="Z10" s="310" t="s">
        <v>205</v>
      </c>
      <c r="AA10" s="308" t="s">
        <v>205</v>
      </c>
      <c r="AB10" s="309" t="s">
        <v>205</v>
      </c>
      <c r="AC10" s="310" t="s">
        <v>205</v>
      </c>
      <c r="AE10" s="357"/>
    </row>
    <row r="11" spans="1:33" s="246" customFormat="1" x14ac:dyDescent="0.2">
      <c r="A11" s="288"/>
      <c r="B11" s="289"/>
      <c r="C11" s="350"/>
      <c r="D11" s="312" t="s">
        <v>168</v>
      </c>
      <c r="E11" s="358">
        <v>1</v>
      </c>
      <c r="F11" s="359">
        <v>1</v>
      </c>
      <c r="G11" s="315">
        <f>('COU Crosswalk'!K5)/100</f>
        <v>0.4</v>
      </c>
      <c r="H11" s="316">
        <v>1</v>
      </c>
      <c r="I11" s="316"/>
      <c r="J11" s="316">
        <v>1</v>
      </c>
      <c r="K11" s="319">
        <v>1.4</v>
      </c>
      <c r="L11" s="320">
        <f t="shared" si="0"/>
        <v>1.5507999999999999E-2</v>
      </c>
      <c r="M11" s="320">
        <f t="shared" si="1"/>
        <v>8.6844799999999979E-3</v>
      </c>
      <c r="N11" s="360" t="s">
        <v>376</v>
      </c>
      <c r="O11" s="361">
        <f>(INDEX('Dermal Exposure'!$B$25:$D$31, MATCH($N11,'Dermal Exposure'!$A$25:$A$31, 0), MATCH(O$3, 'Dermal Exposure'!$B$24:$D$24, 0)))*$M11*$E11</f>
        <v>2.6895382405745065E-2</v>
      </c>
      <c r="P11" s="362">
        <f>(INDEX('Dermal Exposure'!$B$25:$D$31, MATCH($N11,'Dermal Exposure'!$A$25:$A$31, 0), MATCH(P$3, 'Dermal Exposure'!$B$24:$D$24, 0)))*$M11*$F11</f>
        <v>2.5168011173184356E-2</v>
      </c>
      <c r="Q11" s="363">
        <f>(INDEX('Dermal Exposure'!$B$25:$D$31, MATCH($N11,'Dermal Exposure'!$A$25:$A$31, 0), MATCH(Q$3, 'Dermal Exposure'!$B$24:$D$24, 0)))*$M11*$F11</f>
        <v>2.7521239436619712E-2</v>
      </c>
      <c r="R11" s="322">
        <f t="shared" si="2"/>
        <v>2.6895382405745065E-2</v>
      </c>
      <c r="S11" s="323">
        <f t="shared" si="3"/>
        <v>2.5168011173184356E-2</v>
      </c>
      <c r="T11" s="325">
        <f t="shared" si="4"/>
        <v>2.7521239436619712E-2</v>
      </c>
      <c r="U11" s="326">
        <f t="shared" si="5"/>
        <v>267.70394602985914</v>
      </c>
      <c r="V11" s="327">
        <f t="shared" si="6"/>
        <v>286.07743180245211</v>
      </c>
      <c r="W11" s="328">
        <f t="shared" si="7"/>
        <v>261.61612439662485</v>
      </c>
      <c r="X11" s="329" t="s">
        <v>205</v>
      </c>
      <c r="Y11" s="330" t="s">
        <v>205</v>
      </c>
      <c r="Z11" s="331" t="s">
        <v>205</v>
      </c>
      <c r="AA11" s="329" t="s">
        <v>205</v>
      </c>
      <c r="AB11" s="330" t="s">
        <v>205</v>
      </c>
      <c r="AC11" s="331" t="s">
        <v>205</v>
      </c>
      <c r="AE11" s="357"/>
    </row>
    <row r="12" spans="1:33" s="246" customFormat="1" ht="13.5" thickBot="1" x14ac:dyDescent="0.25">
      <c r="A12" s="288"/>
      <c r="B12" s="289"/>
      <c r="C12" s="350"/>
      <c r="D12" s="332" t="s">
        <v>167</v>
      </c>
      <c r="E12" s="364">
        <v>1</v>
      </c>
      <c r="F12" s="365">
        <v>1</v>
      </c>
      <c r="G12" s="335">
        <f>('COU Crosswalk'!L5)/100</f>
        <v>0.5</v>
      </c>
      <c r="H12" s="366">
        <v>1</v>
      </c>
      <c r="I12" s="366"/>
      <c r="J12" s="366">
        <v>1</v>
      </c>
      <c r="K12" s="336">
        <v>2.1</v>
      </c>
      <c r="L12" s="320">
        <f t="shared" si="0"/>
        <v>1.5507999999999999E-2</v>
      </c>
      <c r="M12" s="338">
        <f t="shared" si="1"/>
        <v>1.62834E-2</v>
      </c>
      <c r="N12" s="367" t="s">
        <v>375</v>
      </c>
      <c r="O12" s="368">
        <f>(INDEX('Dermal Exposure'!$B$25:$D$31, MATCH($N12,'Dermal Exposure'!$A$25:$A$31, 0), MATCH(O$3, 'Dermal Exposure'!$B$24:$D$24, 0)))*$M12*$E12</f>
        <v>0.10085768402154402</v>
      </c>
      <c r="P12" s="369">
        <f>(INDEX('Dermal Exposure'!$B$25:$D$31, MATCH($N12,'Dermal Exposure'!$A$25:$A$31, 0), MATCH(P$3, 'Dermal Exposure'!$B$24:$D$24, 0)))*$M12*$F12</f>
        <v>9.4380041899441353E-2</v>
      </c>
      <c r="Q12" s="370">
        <f>(INDEX('Dermal Exposure'!$B$25:$D$31, MATCH($N12,'Dermal Exposure'!$A$25:$A$31, 0), MATCH(Q$3, 'Dermal Exposure'!$B$24:$D$24, 0)))*$M12*$F12</f>
        <v>0.10320464788732395</v>
      </c>
      <c r="R12" s="340">
        <f t="shared" si="2"/>
        <v>0.10085768402154402</v>
      </c>
      <c r="S12" s="341">
        <f t="shared" si="3"/>
        <v>9.4380041899441353E-2</v>
      </c>
      <c r="T12" s="343">
        <f t="shared" si="4"/>
        <v>0.10320464788732395</v>
      </c>
      <c r="U12" s="344">
        <f t="shared" si="5"/>
        <v>71.387718941295759</v>
      </c>
      <c r="V12" s="345">
        <f t="shared" si="6"/>
        <v>76.287315147320541</v>
      </c>
      <c r="W12" s="346">
        <f t="shared" si="7"/>
        <v>69.764299839099948</v>
      </c>
      <c r="X12" s="347" t="s">
        <v>205</v>
      </c>
      <c r="Y12" s="348" t="s">
        <v>205</v>
      </c>
      <c r="Z12" s="349" t="s">
        <v>205</v>
      </c>
      <c r="AA12" s="347" t="s">
        <v>205</v>
      </c>
      <c r="AB12" s="348" t="s">
        <v>205</v>
      </c>
      <c r="AC12" s="349" t="s">
        <v>205</v>
      </c>
      <c r="AE12" s="357"/>
    </row>
    <row r="13" spans="1:33" s="246" customFormat="1" x14ac:dyDescent="0.2">
      <c r="A13" s="288" t="s">
        <v>113</v>
      </c>
      <c r="B13" s="289" t="s">
        <v>127</v>
      </c>
      <c r="C13" s="350" t="str">
        <f>'COU Crosswalk'!C6</f>
        <v xml:space="preserve">Quartz Toner </v>
      </c>
      <c r="D13" s="291" t="s">
        <v>169</v>
      </c>
      <c r="E13" s="351">
        <v>1</v>
      </c>
      <c r="F13" s="352">
        <v>1</v>
      </c>
      <c r="G13" s="294">
        <f>('COU Crosswalk'!J6)/100</f>
        <v>0.01</v>
      </c>
      <c r="H13" s="295">
        <v>1</v>
      </c>
      <c r="I13" s="295"/>
      <c r="J13" s="295">
        <v>1</v>
      </c>
      <c r="K13" s="298">
        <v>0.7</v>
      </c>
      <c r="L13" s="371">
        <f t="shared" ref="L13:L18" si="8">$N$24</f>
        <v>1.1613999999999999E-2</v>
      </c>
      <c r="M13" s="299">
        <f t="shared" si="1"/>
        <v>8.1297999999999993E-5</v>
      </c>
      <c r="N13" s="353" t="s">
        <v>376</v>
      </c>
      <c r="O13" s="361">
        <f>(INDEX('Dermal Exposure'!$B$25:$D$31, MATCH($N13,'Dermal Exposure'!$A$25:$A$31, 0), MATCH(O$3, 'Dermal Exposure'!$B$24:$D$24, 0)))*$M13*$E13</f>
        <v>2.517756732495512E-4</v>
      </c>
      <c r="P13" s="362">
        <f>(INDEX('Dermal Exposure'!$B$25:$D$31, MATCH($N13,'Dermal Exposure'!$A$25:$A$31, 0), MATCH(P$3, 'Dermal Exposure'!$B$24:$D$24, 0)))*$M13*$F13</f>
        <v>2.356052374301676E-4</v>
      </c>
      <c r="Q13" s="363">
        <f>(INDEX('Dermal Exposure'!$B$25:$D$31, MATCH($N13,'Dermal Exposure'!$A$25:$A$31, 0), MATCH(Q$3, 'Dermal Exposure'!$B$24:$D$24, 0)))*$M13*$F13</f>
        <v>2.5763450704225353E-4</v>
      </c>
      <c r="R13" s="301">
        <f t="shared" si="2"/>
        <v>2.517756732495512E-4</v>
      </c>
      <c r="S13" s="302">
        <f t="shared" si="3"/>
        <v>2.356052374301676E-4</v>
      </c>
      <c r="T13" s="304">
        <f t="shared" si="4"/>
        <v>2.5763450704225353E-4</v>
      </c>
      <c r="U13" s="305">
        <f t="shared" si="5"/>
        <v>28596.885104398523</v>
      </c>
      <c r="V13" s="306">
        <f t="shared" si="6"/>
        <v>30559.592301652672</v>
      </c>
      <c r="W13" s="307">
        <f t="shared" si="7"/>
        <v>27946.566951216511</v>
      </c>
      <c r="X13" s="308" t="s">
        <v>205</v>
      </c>
      <c r="Y13" s="309" t="s">
        <v>205</v>
      </c>
      <c r="Z13" s="310" t="s">
        <v>205</v>
      </c>
      <c r="AA13" s="308" t="s">
        <v>205</v>
      </c>
      <c r="AB13" s="309" t="s">
        <v>205</v>
      </c>
      <c r="AC13" s="310" t="s">
        <v>205</v>
      </c>
      <c r="AE13" s="357"/>
    </row>
    <row r="14" spans="1:33" s="246" customFormat="1" x14ac:dyDescent="0.2">
      <c r="A14" s="288"/>
      <c r="B14" s="289"/>
      <c r="C14" s="350"/>
      <c r="D14" s="312" t="s">
        <v>168</v>
      </c>
      <c r="E14" s="358">
        <v>1</v>
      </c>
      <c r="F14" s="359">
        <v>1</v>
      </c>
      <c r="G14" s="315">
        <f>('COU Crosswalk'!K6)/100</f>
        <v>2.2499999999999999E-2</v>
      </c>
      <c r="H14" s="316">
        <v>1</v>
      </c>
      <c r="I14" s="316"/>
      <c r="J14" s="316">
        <v>1</v>
      </c>
      <c r="K14" s="319">
        <v>1.4</v>
      </c>
      <c r="L14" s="372">
        <f t="shared" si="8"/>
        <v>1.1613999999999999E-2</v>
      </c>
      <c r="M14" s="320">
        <f t="shared" si="1"/>
        <v>3.65841E-4</v>
      </c>
      <c r="N14" s="360" t="s">
        <v>376</v>
      </c>
      <c r="O14" s="361">
        <f>(INDEX('Dermal Exposure'!$B$25:$D$31, MATCH($N14,'Dermal Exposure'!$A$25:$A$31, 0), MATCH(O$3, 'Dermal Exposure'!$B$24:$D$24, 0)))*$M14*$E14</f>
        <v>1.1329905296229806E-3</v>
      </c>
      <c r="P14" s="362">
        <f>(INDEX('Dermal Exposure'!$B$25:$D$31, MATCH($N14,'Dermal Exposure'!$A$25:$A$31, 0), MATCH(P$3, 'Dermal Exposure'!$B$24:$D$24, 0)))*$M14*$F14</f>
        <v>1.0602235684357543E-3</v>
      </c>
      <c r="Q14" s="363">
        <f>(INDEX('Dermal Exposure'!$B$25:$D$31, MATCH($N14,'Dermal Exposure'!$A$25:$A$31, 0), MATCH(Q$3, 'Dermal Exposure'!$B$24:$D$24, 0)))*$M14*$F14</f>
        <v>1.159355281690141E-3</v>
      </c>
      <c r="R14" s="322">
        <f t="shared" si="2"/>
        <v>1.1329905296229806E-3</v>
      </c>
      <c r="S14" s="323">
        <f t="shared" si="3"/>
        <v>1.0602235684357543E-3</v>
      </c>
      <c r="T14" s="325">
        <f t="shared" si="4"/>
        <v>1.159355281690141E-3</v>
      </c>
      <c r="U14" s="326">
        <f t="shared" si="5"/>
        <v>6354.8633565330038</v>
      </c>
      <c r="V14" s="327">
        <f t="shared" si="6"/>
        <v>6791.0205114783712</v>
      </c>
      <c r="W14" s="328">
        <f t="shared" si="7"/>
        <v>6210.3482113814462</v>
      </c>
      <c r="X14" s="329" t="s">
        <v>205</v>
      </c>
      <c r="Y14" s="330" t="s">
        <v>205</v>
      </c>
      <c r="Z14" s="331" t="s">
        <v>205</v>
      </c>
      <c r="AA14" s="329" t="s">
        <v>205</v>
      </c>
      <c r="AB14" s="330" t="s">
        <v>205</v>
      </c>
      <c r="AC14" s="331" t="s">
        <v>205</v>
      </c>
      <c r="AE14" s="357"/>
    </row>
    <row r="15" spans="1:33" s="246" customFormat="1" ht="13.5" thickBot="1" x14ac:dyDescent="0.25">
      <c r="A15" s="288"/>
      <c r="B15" s="289"/>
      <c r="C15" s="350"/>
      <c r="D15" s="332" t="s">
        <v>167</v>
      </c>
      <c r="E15" s="364">
        <v>1</v>
      </c>
      <c r="F15" s="365">
        <v>1</v>
      </c>
      <c r="G15" s="335">
        <f>('COU Crosswalk'!L6)/100</f>
        <v>3.5000000000000003E-2</v>
      </c>
      <c r="H15" s="366">
        <v>1</v>
      </c>
      <c r="I15" s="366"/>
      <c r="J15" s="366">
        <v>1</v>
      </c>
      <c r="K15" s="336">
        <v>2.1</v>
      </c>
      <c r="L15" s="373">
        <f t="shared" si="8"/>
        <v>1.1613999999999999E-2</v>
      </c>
      <c r="M15" s="338">
        <f t="shared" si="1"/>
        <v>8.5362900000000006E-4</v>
      </c>
      <c r="N15" s="367" t="s">
        <v>375</v>
      </c>
      <c r="O15" s="368">
        <f>(INDEX('Dermal Exposure'!$B$25:$D$31, MATCH($N15,'Dermal Exposure'!$A$25:$A$31, 0), MATCH(O$3, 'Dermal Exposure'!$B$24:$D$24, 0)))*$M15*$E15</f>
        <v>5.2872891382405767E-3</v>
      </c>
      <c r="P15" s="369">
        <f>(INDEX('Dermal Exposure'!$B$25:$D$31, MATCH($N15,'Dermal Exposure'!$A$25:$A$31, 0), MATCH(P$3, 'Dermal Exposure'!$B$24:$D$24, 0)))*$M15*$F15</f>
        <v>4.9477099860335202E-3</v>
      </c>
      <c r="Q15" s="370">
        <f>(INDEX('Dermal Exposure'!$B$25:$D$31, MATCH($N15,'Dermal Exposure'!$A$25:$A$31, 0), MATCH(Q$3, 'Dermal Exposure'!$B$24:$D$24, 0)))*$M15*$F15</f>
        <v>5.4103246478873247E-3</v>
      </c>
      <c r="R15" s="340">
        <f t="shared" si="2"/>
        <v>5.2872891382405767E-3</v>
      </c>
      <c r="S15" s="341">
        <f t="shared" si="3"/>
        <v>4.9477099860335202E-3</v>
      </c>
      <c r="T15" s="343">
        <f t="shared" si="4"/>
        <v>5.4103246478873247E-3</v>
      </c>
      <c r="U15" s="344">
        <f t="shared" si="5"/>
        <v>1361.7564335427865</v>
      </c>
      <c r="V15" s="345">
        <f t="shared" si="6"/>
        <v>1455.2186810310795</v>
      </c>
      <c r="W15" s="346">
        <f t="shared" si="7"/>
        <v>1330.7889024388815</v>
      </c>
      <c r="X15" s="347" t="s">
        <v>205</v>
      </c>
      <c r="Y15" s="348" t="s">
        <v>205</v>
      </c>
      <c r="Z15" s="349" t="s">
        <v>205</v>
      </c>
      <c r="AA15" s="347" t="s">
        <v>205</v>
      </c>
      <c r="AB15" s="348" t="s">
        <v>205</v>
      </c>
      <c r="AC15" s="349" t="s">
        <v>205</v>
      </c>
      <c r="AE15" s="357" t="s">
        <v>505</v>
      </c>
    </row>
    <row r="16" spans="1:33" ht="14.45" customHeight="1" x14ac:dyDescent="0.2">
      <c r="A16" s="288" t="s">
        <v>113</v>
      </c>
      <c r="B16" s="289" t="s">
        <v>135</v>
      </c>
      <c r="C16" s="290" t="str">
        <f>'COU Crosswalk'!C7</f>
        <v xml:space="preserve">Lustro Italiano </v>
      </c>
      <c r="D16" s="374" t="s">
        <v>169</v>
      </c>
      <c r="E16" s="292">
        <v>1</v>
      </c>
      <c r="F16" s="293">
        <v>1</v>
      </c>
      <c r="G16" s="375">
        <f>('COU Crosswalk'!J7)/100</f>
        <v>0.01</v>
      </c>
      <c r="H16" s="295">
        <v>185</v>
      </c>
      <c r="I16" s="295">
        <v>57</v>
      </c>
      <c r="J16" s="298">
        <f>J14</f>
        <v>1</v>
      </c>
      <c r="K16" s="298">
        <v>0.7</v>
      </c>
      <c r="L16" s="371">
        <f t="shared" si="8"/>
        <v>1.1613999999999999E-2</v>
      </c>
      <c r="M16" s="299">
        <f t="shared" si="1"/>
        <v>8.1297999999999993E-5</v>
      </c>
      <c r="N16" s="353" t="s">
        <v>376</v>
      </c>
      <c r="O16" s="361">
        <f>(INDEX('Dermal Exposure'!$B$25:$D$31, MATCH($N16,'Dermal Exposure'!$A$25:$A$31, 0), MATCH(O$3, 'Dermal Exposure'!$B$24:$D$24, 0)))*$M16*$E16</f>
        <v>2.517756732495512E-4</v>
      </c>
      <c r="P16" s="362">
        <f>(INDEX('Dermal Exposure'!$B$25:$D$31, MATCH($N16,'Dermal Exposure'!$A$25:$A$31, 0), MATCH(P$3, 'Dermal Exposure'!$B$24:$D$24, 0)))*$M16*$F16</f>
        <v>2.356052374301676E-4</v>
      </c>
      <c r="Q16" s="363">
        <f>(INDEX('Dermal Exposure'!$B$25:$D$31, MATCH($N16,'Dermal Exposure'!$A$25:$A$31, 0), MATCH(Q$3, 'Dermal Exposure'!$B$24:$D$24, 0)))*$M16*$F16</f>
        <v>2.5763450704225353E-4</v>
      </c>
      <c r="R16" s="301">
        <f t="shared" si="2"/>
        <v>2.517756732495512E-4</v>
      </c>
      <c r="S16" s="302">
        <f t="shared" si="3"/>
        <v>2.356052374301676E-4</v>
      </c>
      <c r="T16" s="304">
        <f t="shared" si="4"/>
        <v>2.5763450704225353E-4</v>
      </c>
      <c r="U16" s="305">
        <f t="shared" si="5"/>
        <v>28596.885104398523</v>
      </c>
      <c r="V16" s="306">
        <f t="shared" si="6"/>
        <v>30559.592301652672</v>
      </c>
      <c r="W16" s="307">
        <f t="shared" si="7"/>
        <v>27946.566951216511</v>
      </c>
      <c r="X16" s="361">
        <f t="shared" ref="X16:Z18" si="9">O16*$H16</f>
        <v>4.6578499551166969E-2</v>
      </c>
      <c r="Y16" s="362">
        <f t="shared" si="9"/>
        <v>4.3586968924581006E-2</v>
      </c>
      <c r="Z16" s="376">
        <f t="shared" si="9"/>
        <v>4.7662383802816906E-2</v>
      </c>
      <c r="AA16" s="354">
        <f t="shared" ref="AA16:AC18" si="10">$AE$3/X16</f>
        <v>154.57775732107311</v>
      </c>
      <c r="AB16" s="355">
        <f t="shared" si="10"/>
        <v>165.18698541433878</v>
      </c>
      <c r="AC16" s="377">
        <f t="shared" si="10"/>
        <v>151.06252406062978</v>
      </c>
      <c r="AD16" s="330">
        <f>((Z16*5/78)+(Y16*5/78)+(X16*57/78))</f>
        <v>3.9887451769916753E-2</v>
      </c>
      <c r="AE16" s="330">
        <f>AD16*$AG$3</f>
        <v>1.5954980707966701E-3</v>
      </c>
    </row>
    <row r="17" spans="1:31" x14ac:dyDescent="0.2">
      <c r="A17" s="288"/>
      <c r="B17" s="289"/>
      <c r="C17" s="290"/>
      <c r="D17" s="312" t="s">
        <v>168</v>
      </c>
      <c r="E17" s="313">
        <v>1</v>
      </c>
      <c r="F17" s="314">
        <v>1</v>
      </c>
      <c r="G17" s="378">
        <f>('COU Crosswalk'!K7)/100</f>
        <v>2.2499999999999999E-2</v>
      </c>
      <c r="H17" s="316">
        <v>300</v>
      </c>
      <c r="I17" s="316">
        <v>57</v>
      </c>
      <c r="J17" s="319">
        <f>J16</f>
        <v>1</v>
      </c>
      <c r="K17" s="319">
        <v>1.4</v>
      </c>
      <c r="L17" s="372">
        <f t="shared" si="8"/>
        <v>1.1613999999999999E-2</v>
      </c>
      <c r="M17" s="320">
        <f t="shared" si="1"/>
        <v>3.65841E-4</v>
      </c>
      <c r="N17" s="360" t="s">
        <v>376</v>
      </c>
      <c r="O17" s="322">
        <f>(INDEX('Dermal Exposure'!$B$25:$D$31, MATCH($N17,'Dermal Exposure'!$A$25:$A$31, 0), MATCH(O$3, 'Dermal Exposure'!$B$24:$D$24, 0)))*$M17*$E17</f>
        <v>1.1329905296229806E-3</v>
      </c>
      <c r="P17" s="323">
        <f>(INDEX('Dermal Exposure'!$B$25:$D$31, MATCH($N17,'Dermal Exposure'!$A$25:$A$31, 0), MATCH(P$3, 'Dermal Exposure'!$B$24:$D$24, 0)))*$M17*$F17</f>
        <v>1.0602235684357543E-3</v>
      </c>
      <c r="Q17" s="324">
        <f>(INDEX('Dermal Exposure'!$B$25:$D$31, MATCH($N17,'Dermal Exposure'!$A$25:$A$31, 0), MATCH(Q$3, 'Dermal Exposure'!$B$24:$D$24, 0)))*$M17*$F17</f>
        <v>1.159355281690141E-3</v>
      </c>
      <c r="R17" s="322">
        <f t="shared" si="2"/>
        <v>1.1329905296229806E-3</v>
      </c>
      <c r="S17" s="323">
        <f t="shared" si="3"/>
        <v>1.0602235684357543E-3</v>
      </c>
      <c r="T17" s="325">
        <f t="shared" si="4"/>
        <v>1.159355281690141E-3</v>
      </c>
      <c r="U17" s="326">
        <f t="shared" si="5"/>
        <v>6354.8633565330038</v>
      </c>
      <c r="V17" s="327">
        <f t="shared" si="6"/>
        <v>6791.0205114783712</v>
      </c>
      <c r="W17" s="328">
        <f t="shared" si="7"/>
        <v>6210.3482113814462</v>
      </c>
      <c r="X17" s="322">
        <f t="shared" si="9"/>
        <v>0.3398971588868942</v>
      </c>
      <c r="Y17" s="323">
        <f t="shared" si="9"/>
        <v>0.3180670705307263</v>
      </c>
      <c r="Z17" s="325">
        <f t="shared" si="9"/>
        <v>0.34780658450704227</v>
      </c>
      <c r="AA17" s="326">
        <f t="shared" si="10"/>
        <v>21.182877855110011</v>
      </c>
      <c r="AB17" s="327">
        <f t="shared" si="10"/>
        <v>22.636735038261236</v>
      </c>
      <c r="AC17" s="379">
        <f t="shared" si="10"/>
        <v>20.701160704604824</v>
      </c>
      <c r="AD17" s="330">
        <f>((Z17*5/78)+(Y17*5/78)+(X17*57/78))</f>
        <v>0.29107059399668989</v>
      </c>
      <c r="AE17" s="330">
        <f t="shared" ref="AE17:AE18" si="11">AD17*$AG$3</f>
        <v>1.1642823759867596E-2</v>
      </c>
    </row>
    <row r="18" spans="1:31" ht="13.5" thickBot="1" x14ac:dyDescent="0.25">
      <c r="A18" s="380"/>
      <c r="B18" s="381"/>
      <c r="C18" s="382"/>
      <c r="D18" s="332" t="s">
        <v>167</v>
      </c>
      <c r="E18" s="333">
        <v>1</v>
      </c>
      <c r="F18" s="334">
        <v>1</v>
      </c>
      <c r="G18" s="383">
        <f>('COU Crosswalk'!L7)/100</f>
        <v>3.5000000000000003E-2</v>
      </c>
      <c r="H18" s="336">
        <v>365</v>
      </c>
      <c r="I18" s="336">
        <v>57</v>
      </c>
      <c r="J18" s="336">
        <v>1</v>
      </c>
      <c r="K18" s="336">
        <v>2.1</v>
      </c>
      <c r="L18" s="373">
        <f t="shared" si="8"/>
        <v>1.1613999999999999E-2</v>
      </c>
      <c r="M18" s="338">
        <f t="shared" si="1"/>
        <v>8.5362900000000006E-4</v>
      </c>
      <c r="N18" s="367" t="s">
        <v>375</v>
      </c>
      <c r="O18" s="340">
        <f>(INDEX('Dermal Exposure'!$B$25:$D$31, MATCH($N18,'Dermal Exposure'!$A$25:$A$31, 0), MATCH(O$3, 'Dermal Exposure'!$B$24:$D$24, 0)))*$M18*$E18</f>
        <v>5.2872891382405767E-3</v>
      </c>
      <c r="P18" s="341">
        <f>(INDEX('Dermal Exposure'!$B$25:$D$31, MATCH($N18,'Dermal Exposure'!$A$25:$A$31, 0), MATCH(P$3, 'Dermal Exposure'!$B$24:$D$24, 0)))*$M18*$F18</f>
        <v>4.9477099860335202E-3</v>
      </c>
      <c r="Q18" s="342">
        <f>(INDEX('Dermal Exposure'!$B$25:$D$31, MATCH($N18,'Dermal Exposure'!$A$25:$A$31, 0), MATCH(Q$3, 'Dermal Exposure'!$B$24:$D$24, 0)))*$M18*$F18</f>
        <v>5.4103246478873247E-3</v>
      </c>
      <c r="R18" s="340">
        <f t="shared" si="2"/>
        <v>5.2872891382405767E-3</v>
      </c>
      <c r="S18" s="341">
        <f t="shared" si="3"/>
        <v>4.9477099860335202E-3</v>
      </c>
      <c r="T18" s="343">
        <f t="shared" si="4"/>
        <v>5.4103246478873247E-3</v>
      </c>
      <c r="U18" s="344">
        <f t="shared" si="5"/>
        <v>1361.7564335427865</v>
      </c>
      <c r="V18" s="345">
        <f t="shared" si="6"/>
        <v>1455.2186810310795</v>
      </c>
      <c r="W18" s="346">
        <f t="shared" si="7"/>
        <v>1330.7889024388815</v>
      </c>
      <c r="X18" s="384">
        <f t="shared" si="9"/>
        <v>1.9298605354578104</v>
      </c>
      <c r="Y18" s="385">
        <f t="shared" si="9"/>
        <v>1.8059141449022349</v>
      </c>
      <c r="Z18" s="386">
        <f t="shared" si="9"/>
        <v>1.9747684964788734</v>
      </c>
      <c r="AA18" s="344">
        <f t="shared" si="10"/>
        <v>3.7308395439528397</v>
      </c>
      <c r="AB18" s="345">
        <f t="shared" si="10"/>
        <v>3.9869004959755605</v>
      </c>
      <c r="AC18" s="387">
        <f t="shared" si="10"/>
        <v>3.6459969929832368</v>
      </c>
      <c r="AD18" s="330">
        <f>((Z18*5/78)+(Y18*5/78)+(X18*57/78))</f>
        <v>1.6526341503589839</v>
      </c>
      <c r="AE18" s="330">
        <f t="shared" si="11"/>
        <v>6.610536601435936E-2</v>
      </c>
    </row>
    <row r="20" spans="1:31" x14ac:dyDescent="0.2">
      <c r="A20" s="388" t="s">
        <v>377</v>
      </c>
      <c r="B20" s="38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row>
    <row r="21" spans="1:31" x14ac:dyDescent="0.2">
      <c r="C21" s="246"/>
      <c r="D21" s="246"/>
      <c r="E21" s="246"/>
      <c r="F21" s="246"/>
      <c r="G21" s="246"/>
      <c r="H21" s="246"/>
      <c r="I21" s="246"/>
    </row>
    <row r="22" spans="1:31" ht="15.75" x14ac:dyDescent="0.2">
      <c r="A22" s="390" t="s">
        <v>378</v>
      </c>
      <c r="B22" s="391"/>
      <c r="C22" s="391"/>
      <c r="D22" s="391"/>
      <c r="H22" s="388" t="s">
        <v>379</v>
      </c>
      <c r="I22" s="388"/>
      <c r="J22" s="388"/>
      <c r="K22" s="388"/>
      <c r="L22" s="388"/>
      <c r="M22" s="388"/>
      <c r="N22" s="388"/>
      <c r="P22" s="392" t="s">
        <v>436</v>
      </c>
      <c r="Q22" s="392"/>
      <c r="R22" s="392"/>
      <c r="S22" s="392"/>
      <c r="T22" s="392"/>
      <c r="U22" s="392"/>
    </row>
    <row r="23" spans="1:31" x14ac:dyDescent="0.2">
      <c r="A23" s="393" t="s">
        <v>370</v>
      </c>
      <c r="B23" s="394" t="s">
        <v>381</v>
      </c>
      <c r="C23" s="395"/>
      <c r="D23" s="395"/>
      <c r="H23" s="311" t="s">
        <v>382</v>
      </c>
      <c r="I23" s="311"/>
      <c r="J23" s="311"/>
      <c r="K23" s="311"/>
      <c r="L23" s="311"/>
      <c r="M23" s="311"/>
      <c r="N23" s="311">
        <f>1.5508/100</f>
        <v>1.5507999999999999E-2</v>
      </c>
      <c r="P23" s="396" t="s">
        <v>383</v>
      </c>
      <c r="R23" s="389"/>
      <c r="S23" s="389"/>
      <c r="T23" s="389"/>
    </row>
    <row r="24" spans="1:31" ht="38.25" x14ac:dyDescent="0.2">
      <c r="A24" s="397"/>
      <c r="B24" s="398" t="s">
        <v>371</v>
      </c>
      <c r="C24" s="398" t="s">
        <v>372</v>
      </c>
      <c r="D24" s="398" t="s">
        <v>373</v>
      </c>
      <c r="H24" s="311" t="s">
        <v>384</v>
      </c>
      <c r="I24" s="311"/>
      <c r="J24" s="311"/>
      <c r="K24" s="311"/>
      <c r="L24" s="311"/>
      <c r="M24" s="311"/>
      <c r="N24" s="311">
        <f>1.1614/100</f>
        <v>1.1613999999999999E-2</v>
      </c>
      <c r="P24" s="399" t="s">
        <v>385</v>
      </c>
      <c r="S24" s="400"/>
    </row>
    <row r="25" spans="1:31" x14ac:dyDescent="0.2">
      <c r="A25" s="401" t="s">
        <v>386</v>
      </c>
      <c r="B25" s="402">
        <v>245.8872238302861</v>
      </c>
      <c r="C25" s="402">
        <v>256.98324022346372</v>
      </c>
      <c r="D25" s="402">
        <v>279.92957746478874</v>
      </c>
      <c r="H25" s="311" t="s">
        <v>387</v>
      </c>
      <c r="I25" s="311"/>
      <c r="J25" s="311"/>
      <c r="K25" s="311"/>
      <c r="L25" s="311"/>
      <c r="M25" s="311"/>
      <c r="N25" s="311">
        <f>1.0947/100</f>
        <v>1.0947E-2</v>
      </c>
      <c r="P25" s="403" t="s">
        <v>388</v>
      </c>
      <c r="S25" s="404"/>
    </row>
    <row r="26" spans="1:31" ht="25.5" x14ac:dyDescent="0.2">
      <c r="A26" s="401" t="s">
        <v>389</v>
      </c>
      <c r="B26" s="402">
        <v>122.94361191514305</v>
      </c>
      <c r="C26" s="402">
        <v>128.49162011173186</v>
      </c>
      <c r="D26" s="402">
        <v>139.96478873239437</v>
      </c>
      <c r="P26" s="246" t="s">
        <v>390</v>
      </c>
      <c r="Q26" s="404">
        <v>1064974</v>
      </c>
    </row>
    <row r="27" spans="1:31" ht="25.5" x14ac:dyDescent="0.2">
      <c r="A27" s="401" t="s">
        <v>391</v>
      </c>
      <c r="B27" s="402">
        <v>15.753352507969074</v>
      </c>
      <c r="C27" s="402">
        <v>14.909217877094973</v>
      </c>
      <c r="D27" s="402">
        <v>16.37323943661972</v>
      </c>
      <c r="N27" s="311"/>
      <c r="R27" s="405" t="s">
        <v>392</v>
      </c>
      <c r="S27" s="246">
        <v>2.1</v>
      </c>
      <c r="T27" s="399" t="s">
        <v>437</v>
      </c>
    </row>
    <row r="28" spans="1:31" ht="25.5" x14ac:dyDescent="0.2">
      <c r="A28" s="401" t="s">
        <v>394</v>
      </c>
      <c r="B28" s="402">
        <v>12.387791741472176</v>
      </c>
      <c r="C28" s="402">
        <v>11.592178770949722</v>
      </c>
      <c r="D28" s="402">
        <v>12.67605633802817</v>
      </c>
      <c r="N28" s="311"/>
      <c r="R28" s="405" t="s">
        <v>395</v>
      </c>
      <c r="S28" s="246">
        <v>1.4</v>
      </c>
      <c r="T28" s="399" t="s">
        <v>437</v>
      </c>
    </row>
    <row r="29" spans="1:31" ht="25.5" x14ac:dyDescent="0.2">
      <c r="A29" s="401" t="s">
        <v>375</v>
      </c>
      <c r="B29" s="402">
        <v>6.193895870736088</v>
      </c>
      <c r="C29" s="402">
        <v>5.7960893854748612</v>
      </c>
      <c r="D29" s="402">
        <v>6.3380281690140849</v>
      </c>
      <c r="J29" s="311"/>
      <c r="K29" s="311"/>
      <c r="L29" s="311"/>
      <c r="M29" s="311"/>
      <c r="N29" s="311"/>
      <c r="R29" s="405" t="s">
        <v>396</v>
      </c>
      <c r="S29" s="389">
        <v>0.7</v>
      </c>
      <c r="T29" s="399" t="s">
        <v>437</v>
      </c>
    </row>
    <row r="30" spans="1:31" ht="25.5" x14ac:dyDescent="0.2">
      <c r="A30" s="401" t="s">
        <v>376</v>
      </c>
      <c r="B30" s="402">
        <v>3.096947935368044</v>
      </c>
      <c r="C30" s="402">
        <v>2.8980446927374306</v>
      </c>
      <c r="D30" s="402">
        <v>3.1690140845070425</v>
      </c>
      <c r="J30" s="311"/>
      <c r="K30" s="311"/>
      <c r="L30" s="311"/>
      <c r="M30" s="311"/>
      <c r="N30" s="311"/>
    </row>
    <row r="31" spans="1:31" x14ac:dyDescent="0.2">
      <c r="A31" s="401" t="s">
        <v>397</v>
      </c>
      <c r="B31" s="402">
        <v>1.2387791741472176</v>
      </c>
      <c r="C31" s="402">
        <v>1.1592178770949724</v>
      </c>
      <c r="D31" s="402">
        <v>1.267605633802817</v>
      </c>
      <c r="J31" s="311"/>
      <c r="K31" s="311"/>
      <c r="L31" s="311"/>
      <c r="M31" s="311"/>
      <c r="N31" s="311"/>
    </row>
    <row r="32" spans="1:31" x14ac:dyDescent="0.2">
      <c r="C32" s="406"/>
      <c r="D32" s="407"/>
      <c r="E32" s="407"/>
      <c r="F32" s="407"/>
    </row>
    <row r="33" spans="1:29" x14ac:dyDescent="0.2">
      <c r="C33" s="408"/>
      <c r="D33" s="408"/>
      <c r="E33" s="407"/>
      <c r="F33" s="389"/>
      <c r="M33" s="311"/>
      <c r="N33" s="311"/>
    </row>
    <row r="34" spans="1:29" x14ac:dyDescent="0.2">
      <c r="A34" s="409" t="s">
        <v>398</v>
      </c>
      <c r="B34" s="409"/>
      <c r="C34" s="409"/>
      <c r="D34" s="409"/>
      <c r="E34" s="409"/>
      <c r="F34" s="409"/>
      <c r="G34" s="409"/>
      <c r="H34" s="409"/>
      <c r="I34" s="409"/>
      <c r="J34" s="409"/>
      <c r="K34" s="409"/>
      <c r="L34" s="409"/>
      <c r="M34" s="409"/>
      <c r="N34" s="409"/>
      <c r="O34" s="409"/>
      <c r="P34" s="409"/>
      <c r="Q34" s="409"/>
      <c r="R34" s="409"/>
      <c r="S34" s="409"/>
      <c r="T34" s="409"/>
      <c r="U34" s="409"/>
      <c r="V34" s="409"/>
      <c r="W34" s="409"/>
      <c r="X34" s="409"/>
      <c r="Y34" s="409"/>
      <c r="Z34" s="409"/>
      <c r="AA34" s="409"/>
      <c r="AB34" s="409"/>
      <c r="AC34" s="410"/>
    </row>
    <row r="35" spans="1:29" x14ac:dyDescent="0.2">
      <c r="J35" s="248" t="s">
        <v>399</v>
      </c>
    </row>
    <row r="36" spans="1:29" x14ac:dyDescent="0.2">
      <c r="A36" s="311" t="s">
        <v>400</v>
      </c>
      <c r="H36" s="311"/>
      <c r="I36" s="311"/>
      <c r="J36" s="411" t="s">
        <v>401</v>
      </c>
      <c r="K36" s="412"/>
      <c r="L36" s="412"/>
      <c r="M36" s="412"/>
      <c r="N36" s="412"/>
    </row>
    <row r="37" spans="1:29" x14ac:dyDescent="0.2">
      <c r="J37" s="411"/>
      <c r="K37" s="413"/>
      <c r="L37" s="413"/>
      <c r="M37" s="413"/>
      <c r="N37" s="413"/>
    </row>
    <row r="38" spans="1:29" x14ac:dyDescent="0.2">
      <c r="A38" s="414"/>
      <c r="B38" s="415"/>
      <c r="J38" s="412"/>
      <c r="K38" s="412"/>
      <c r="L38" s="412"/>
      <c r="M38" s="412"/>
      <c r="N38" s="412"/>
      <c r="W38" s="416"/>
    </row>
    <row r="39" spans="1:29" ht="15.75" x14ac:dyDescent="0.2">
      <c r="A39" s="417"/>
      <c r="B39" s="418"/>
      <c r="J39" s="400" t="s">
        <v>438</v>
      </c>
      <c r="K39" s="411"/>
      <c r="L39" s="411"/>
      <c r="M39" s="411"/>
      <c r="N39" s="412"/>
      <c r="W39" s="416"/>
    </row>
    <row r="40" spans="1:29" x14ac:dyDescent="0.2">
      <c r="A40" s="404" t="s">
        <v>403</v>
      </c>
      <c r="B40" s="415"/>
      <c r="J40" s="404" t="s">
        <v>404</v>
      </c>
      <c r="K40" s="411"/>
      <c r="L40" s="411"/>
      <c r="M40" s="411"/>
      <c r="N40" s="412"/>
      <c r="W40" s="416"/>
    </row>
    <row r="41" spans="1:29" ht="15.75" x14ac:dyDescent="0.2">
      <c r="A41" s="400" t="s">
        <v>438</v>
      </c>
      <c r="J41" s="404" t="s">
        <v>439</v>
      </c>
      <c r="K41" s="411"/>
      <c r="L41" s="411"/>
      <c r="M41" s="411"/>
      <c r="N41" s="412"/>
    </row>
    <row r="42" spans="1:29" x14ac:dyDescent="0.2">
      <c r="A42" s="404" t="s">
        <v>406</v>
      </c>
      <c r="J42" s="404" t="s">
        <v>407</v>
      </c>
      <c r="K42" s="412"/>
      <c r="L42" s="412"/>
      <c r="M42" s="412"/>
      <c r="N42" s="412"/>
    </row>
    <row r="43" spans="1:29" ht="14.25" x14ac:dyDescent="0.2">
      <c r="A43" s="404" t="s">
        <v>440</v>
      </c>
      <c r="J43" s="404" t="s">
        <v>441</v>
      </c>
      <c r="K43" s="411"/>
      <c r="L43" s="411"/>
      <c r="M43" s="411"/>
      <c r="N43" s="412"/>
      <c r="T43" s="419"/>
      <c r="U43" s="420"/>
      <c r="V43" s="419"/>
      <c r="W43" s="420"/>
      <c r="X43" s="419"/>
      <c r="Y43" s="419"/>
      <c r="Z43" s="420"/>
      <c r="AA43" s="419"/>
    </row>
    <row r="44" spans="1:29" ht="15" x14ac:dyDescent="0.2">
      <c r="A44" s="404" t="s">
        <v>410</v>
      </c>
      <c r="J44" s="412"/>
      <c r="K44" s="421" t="s">
        <v>442</v>
      </c>
      <c r="L44" s="422" t="s">
        <v>412</v>
      </c>
      <c r="M44" s="412" t="s">
        <v>413</v>
      </c>
      <c r="N44" s="421" t="s">
        <v>443</v>
      </c>
      <c r="U44" s="420"/>
      <c r="V44" s="419"/>
      <c r="W44" s="420"/>
      <c r="X44" s="419"/>
      <c r="Z44" s="420"/>
      <c r="AA44" s="419"/>
    </row>
    <row r="45" spans="1:29" x14ac:dyDescent="0.2">
      <c r="A45" s="423" t="s">
        <v>444</v>
      </c>
      <c r="H45" s="424"/>
      <c r="I45" s="424"/>
      <c r="J45" s="425" t="s">
        <v>115</v>
      </c>
      <c r="K45" s="426">
        <v>1.1000000000000001</v>
      </c>
      <c r="L45" s="412">
        <v>2.0999999999999999E-3</v>
      </c>
      <c r="M45" s="412">
        <v>1000</v>
      </c>
      <c r="N45" s="427">
        <f>K45*L45*M45</f>
        <v>2.31</v>
      </c>
      <c r="U45" s="420"/>
      <c r="V45" s="419"/>
      <c r="W45" s="420"/>
      <c r="X45" s="419"/>
      <c r="Z45" s="420"/>
      <c r="AA45" s="419"/>
    </row>
    <row r="46" spans="1:29" x14ac:dyDescent="0.2">
      <c r="A46" s="423" t="s">
        <v>445</v>
      </c>
      <c r="J46" s="428" t="s">
        <v>124</v>
      </c>
      <c r="K46" s="429">
        <v>0.91</v>
      </c>
      <c r="L46" s="412">
        <v>2.0999999999999999E-3</v>
      </c>
      <c r="M46" s="412">
        <v>1000</v>
      </c>
      <c r="N46" s="427">
        <f>K46*L46*M46</f>
        <v>1.911</v>
      </c>
      <c r="Q46" s="404"/>
      <c r="R46" s="404"/>
    </row>
    <row r="47" spans="1:29" x14ac:dyDescent="0.2">
      <c r="A47" s="404" t="s">
        <v>417</v>
      </c>
      <c r="J47" s="428" t="s">
        <v>128</v>
      </c>
      <c r="K47" s="429">
        <v>1.1000000000000001</v>
      </c>
      <c r="L47" s="412">
        <v>2.0999999999999999E-3</v>
      </c>
      <c r="M47" s="412">
        <v>1000</v>
      </c>
      <c r="N47" s="427">
        <f>K47*L47*M47</f>
        <v>2.31</v>
      </c>
      <c r="Q47" s="404"/>
      <c r="R47" s="404"/>
      <c r="V47" s="419"/>
    </row>
    <row r="48" spans="1:29" x14ac:dyDescent="0.2">
      <c r="A48" s="423" t="s">
        <v>446</v>
      </c>
      <c r="J48" s="428" t="s">
        <v>131</v>
      </c>
      <c r="K48" s="429">
        <v>0.88</v>
      </c>
      <c r="L48" s="412">
        <v>2.0999999999999999E-3</v>
      </c>
      <c r="M48" s="412">
        <v>1000</v>
      </c>
      <c r="N48" s="427">
        <f>K48*L48*M48</f>
        <v>1.8479999999999999</v>
      </c>
      <c r="P48" s="404"/>
      <c r="Q48" s="404"/>
      <c r="R48" s="404"/>
      <c r="V48" s="419"/>
    </row>
    <row r="49" spans="1:23" x14ac:dyDescent="0.2">
      <c r="A49" s="423" t="s">
        <v>447</v>
      </c>
      <c r="J49" s="430" t="s">
        <v>136</v>
      </c>
      <c r="K49" s="429">
        <v>0.8</v>
      </c>
      <c r="L49" s="412">
        <v>2.0999999999999999E-3</v>
      </c>
      <c r="M49" s="412">
        <v>1000</v>
      </c>
      <c r="N49" s="427">
        <f>K49*L49*M49</f>
        <v>1.6800000000000002</v>
      </c>
      <c r="P49" s="404"/>
      <c r="Q49" s="404"/>
      <c r="R49" s="404"/>
      <c r="V49" s="419"/>
    </row>
    <row r="50" spans="1:23" ht="15.75" x14ac:dyDescent="0.2">
      <c r="A50" s="404" t="s">
        <v>448</v>
      </c>
      <c r="P50" s="404"/>
      <c r="Q50" s="404"/>
      <c r="R50" s="404"/>
    </row>
    <row r="51" spans="1:23" x14ac:dyDescent="0.2">
      <c r="A51" s="404" t="s">
        <v>421</v>
      </c>
      <c r="J51" s="421" t="s">
        <v>422</v>
      </c>
    </row>
    <row r="52" spans="1:23" x14ac:dyDescent="0.2">
      <c r="A52" s="404" t="s">
        <v>423</v>
      </c>
      <c r="J52" s="421" t="s">
        <v>581</v>
      </c>
    </row>
    <row r="53" spans="1:23" x14ac:dyDescent="0.2">
      <c r="A53" s="423" t="s">
        <v>446</v>
      </c>
      <c r="U53" s="431"/>
      <c r="V53" s="431"/>
      <c r="W53" s="431"/>
    </row>
    <row r="54" spans="1:23" x14ac:dyDescent="0.2">
      <c r="A54" s="311" t="s">
        <v>424</v>
      </c>
    </row>
    <row r="55" spans="1:23" x14ac:dyDescent="0.2">
      <c r="C55" s="404"/>
    </row>
    <row r="56" spans="1:23" x14ac:dyDescent="0.2">
      <c r="Q56" s="404"/>
      <c r="R56" s="404"/>
    </row>
    <row r="57" spans="1:23" x14ac:dyDescent="0.2">
      <c r="P57" s="404"/>
      <c r="Q57" s="404"/>
      <c r="R57" s="404"/>
    </row>
    <row r="60" spans="1:23" x14ac:dyDescent="0.2">
      <c r="H60" s="412"/>
      <c r="I60" s="412"/>
      <c r="J60" s="412"/>
      <c r="K60" s="412"/>
      <c r="L60" s="412"/>
      <c r="M60" s="412"/>
    </row>
    <row r="61" spans="1:23" x14ac:dyDescent="0.2">
      <c r="J61" s="412"/>
      <c r="K61" s="412"/>
      <c r="L61" s="412"/>
      <c r="M61" s="412"/>
      <c r="S61" s="419"/>
      <c r="U61" s="419"/>
      <c r="W61" s="419"/>
    </row>
    <row r="62" spans="1:23" x14ac:dyDescent="0.2">
      <c r="J62" s="412"/>
      <c r="K62" s="412"/>
      <c r="L62" s="412"/>
      <c r="M62" s="412"/>
    </row>
    <row r="64" spans="1:23" x14ac:dyDescent="0.2">
      <c r="Q64" s="404"/>
      <c r="R64" s="404"/>
    </row>
    <row r="65" spans="16:18" x14ac:dyDescent="0.2">
      <c r="Q65" s="404"/>
      <c r="R65" s="404"/>
    </row>
    <row r="66" spans="16:18" x14ac:dyDescent="0.2">
      <c r="P66" s="404"/>
      <c r="Q66" s="404"/>
      <c r="R66" s="404"/>
    </row>
    <row r="67" spans="16:18" x14ac:dyDescent="0.2">
      <c r="P67" s="404"/>
      <c r="Q67" s="404"/>
      <c r="R67" s="404"/>
    </row>
    <row r="68" spans="16:18" x14ac:dyDescent="0.2">
      <c r="Q68" s="404"/>
      <c r="R68" s="404"/>
    </row>
    <row r="69" spans="16:18" x14ac:dyDescent="0.2">
      <c r="P69" s="404"/>
      <c r="Q69" s="404"/>
      <c r="R69" s="404"/>
    </row>
    <row r="70" spans="16:18" x14ac:dyDescent="0.2">
      <c r="Q70" s="404"/>
      <c r="R70" s="404"/>
    </row>
    <row r="71" spans="16:18" x14ac:dyDescent="0.2">
      <c r="Q71" s="404"/>
      <c r="R71" s="404"/>
    </row>
  </sheetData>
  <sheetProtection sheet="1" objects="1" scenarios="1" formatCells="0" formatColumns="0" formatRows="0" sort="0" autoFilter="0"/>
  <autoFilter ref="A2:AG3" xr:uid="{F209615C-1FD6-47EC-8FD7-076580A42A1D}">
    <filterColumn colId="4" showButton="0"/>
    <filterColumn colId="6" showButton="0"/>
    <filterColumn colId="7" showButton="0"/>
    <filterColumn colId="8" showButton="0"/>
    <filterColumn colId="9" showButton="0"/>
    <filterColumn colId="10" showButton="0"/>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autoFilter>
  <sortState xmlns:xlrd2="http://schemas.microsoft.com/office/spreadsheetml/2017/richdata2" ref="D16:AC18">
    <sortCondition ref="D16:D18" customList="Low,Medium,High"/>
  </sortState>
  <mergeCells count="34">
    <mergeCell ref="A34:AC34"/>
    <mergeCell ref="A16:A18"/>
    <mergeCell ref="B16:B18"/>
    <mergeCell ref="C16:C18"/>
    <mergeCell ref="A20:AC20"/>
    <mergeCell ref="A22:D22"/>
    <mergeCell ref="H22:N22"/>
    <mergeCell ref="P22:U22"/>
    <mergeCell ref="A13:A15"/>
    <mergeCell ref="B13:B15"/>
    <mergeCell ref="C13:C15"/>
    <mergeCell ref="A23:A24"/>
    <mergeCell ref="B23:D23"/>
    <mergeCell ref="AA2:AC2"/>
    <mergeCell ref="A4:A6"/>
    <mergeCell ref="B4:B6"/>
    <mergeCell ref="C4:C6"/>
    <mergeCell ref="A10:A12"/>
    <mergeCell ref="B10:B12"/>
    <mergeCell ref="C10:C12"/>
    <mergeCell ref="A7:A9"/>
    <mergeCell ref="B7:B9"/>
    <mergeCell ref="C7:C9"/>
    <mergeCell ref="U1:X1"/>
    <mergeCell ref="A2:A3"/>
    <mergeCell ref="B2:B3"/>
    <mergeCell ref="C2:C3"/>
    <mergeCell ref="D2:D3"/>
    <mergeCell ref="E2:F2"/>
    <mergeCell ref="G2:N2"/>
    <mergeCell ref="O2:Q2"/>
    <mergeCell ref="R2:T2"/>
    <mergeCell ref="U2:W2"/>
    <mergeCell ref="X2:Z2"/>
  </mergeCells>
  <conditionalFormatting sqref="O4:T18">
    <cfRule type="cellIs" dxfId="48" priority="2" operator="equal">
      <formula>0</formula>
    </cfRule>
  </conditionalFormatting>
  <conditionalFormatting sqref="U4:W18">
    <cfRule type="cellIs" dxfId="47" priority="3" operator="lessThan">
      <formula>$AF$3</formula>
    </cfRule>
  </conditionalFormatting>
  <conditionalFormatting sqref="X4:Z15">
    <cfRule type="cellIs" dxfId="46" priority="4" operator="lessThan">
      <formula>$AF$3</formula>
    </cfRule>
  </conditionalFormatting>
  <conditionalFormatting sqref="X16:Z18">
    <cfRule type="cellIs" dxfId="45" priority="6" operator="equal">
      <formula>0</formula>
    </cfRule>
  </conditionalFormatting>
  <conditionalFormatting sqref="AA4:AC18">
    <cfRule type="cellIs" dxfId="44" priority="5" operator="lessThan">
      <formula>$AF$3</formula>
    </cfRule>
  </conditionalFormatting>
  <conditionalFormatting sqref="AE16:AE18">
    <cfRule type="cellIs" dxfId="43" priority="1" operator="greaterThan">
      <formula>0.000001</formula>
    </cfRule>
  </conditionalFormatting>
  <dataValidations count="2">
    <dataValidation type="list" allowBlank="1" showInputMessage="1" showErrorMessage="1" sqref="N4:N18" xr:uid="{98A7D8CF-D824-4440-A921-2BEEECC15398}">
      <formula1>$A$25:$A$31</formula1>
    </dataValidation>
    <dataValidation allowBlank="1" showInputMessage="1" showErrorMessage="1" promptTitle="Calculated" prompt="Chronic risk reference value. _x000a__x000a_See &quot;Benchmark&quot; Sheet for user input." sqref="AE2" xr:uid="{953E8459-8037-49CD-A1BE-94BD022D1815}"/>
  </dataValidations>
  <hyperlinks>
    <hyperlink ref="P25" r:id="rId1" xr:uid="{61A8AA10-EDA7-47CF-BEF9-4D641764A3C8}"/>
  </hyperlinks>
  <pageMargins left="0.7" right="0.7" top="0.75" bottom="0.75" header="0.3" footer="0.3"/>
  <pageSetup orientation="portrait"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A606E-1A70-4163-9AD9-090D8F6CF630}">
  <sheetPr codeName="Sheet15">
    <tabColor theme="9" tint="0.79998168889431442"/>
  </sheetPr>
  <dimension ref="A1:BL101"/>
  <sheetViews>
    <sheetView zoomScale="110" zoomScaleNormal="110" workbookViewId="0">
      <pane xSplit="4" ySplit="3" topLeftCell="E4" activePane="bottomRight" state="frozen"/>
      <selection pane="topRight" activeCell="N16" sqref="N16:P17"/>
      <selection pane="bottomLeft" activeCell="N16" sqref="N16:P17"/>
      <selection pane="bottomRight"/>
    </sheetView>
  </sheetViews>
  <sheetFormatPr defaultColWidth="8.7109375" defaultRowHeight="15" x14ac:dyDescent="0.25"/>
  <cols>
    <col min="1" max="1" width="23.7109375" style="520" customWidth="1"/>
    <col min="2" max="2" width="14.28515625" style="520" customWidth="1"/>
    <col min="3" max="3" width="22.42578125" style="520" customWidth="1"/>
    <col min="4" max="4" width="13.28515625" style="520" customWidth="1"/>
    <col min="5" max="6" width="14.140625" style="520" customWidth="1"/>
    <col min="7" max="7" width="10.42578125" style="810" customWidth="1"/>
    <col min="8" max="8" width="10" style="810" customWidth="1"/>
    <col min="9" max="11" width="10.140625" style="810" customWidth="1"/>
    <col min="12" max="12" width="15.85546875" style="810" customWidth="1"/>
    <col min="13" max="13" width="30.42578125" style="810" customWidth="1"/>
    <col min="14" max="16" width="9.140625" style="520" customWidth="1"/>
    <col min="17" max="17" width="8.85546875" style="520" customWidth="1"/>
    <col min="18" max="19" width="9.140625" style="520" customWidth="1"/>
    <col min="20" max="20" width="11.42578125" style="520" customWidth="1"/>
    <col min="21" max="21" width="11.5703125" style="520" customWidth="1"/>
    <col min="22" max="23" width="9.42578125" style="520" customWidth="1"/>
    <col min="24" max="25" width="8.7109375" style="520" customWidth="1"/>
    <col min="26" max="27" width="9.28515625" style="520" customWidth="1"/>
    <col min="28" max="28" width="10.85546875" style="520" customWidth="1"/>
    <col min="29" max="29" width="8.7109375" style="520" customWidth="1"/>
    <col min="30" max="30" width="10.140625" style="520" customWidth="1"/>
    <col min="31" max="31" width="12" style="520" customWidth="1"/>
    <col min="32" max="37" width="8.7109375" style="520" customWidth="1"/>
    <col min="38" max="38" width="10.28515625" style="520" customWidth="1"/>
    <col min="39" max="43" width="8.7109375" style="520" customWidth="1"/>
    <col min="44" max="44" width="11.85546875" style="520" customWidth="1"/>
    <col min="45" max="45" width="8.7109375" style="520" customWidth="1"/>
    <col min="46" max="46" width="9.7109375" style="520" customWidth="1"/>
    <col min="47" max="47" width="8.7109375" style="520" customWidth="1"/>
    <col min="48" max="55" width="8.85546875" style="520" customWidth="1"/>
    <col min="56" max="56" width="8.7109375" style="520" customWidth="1"/>
    <col min="57" max="57" width="11" style="520" customWidth="1"/>
    <col min="58" max="58" width="10.28515625" style="520" customWidth="1"/>
    <col min="59" max="16384" width="8.7109375" style="520"/>
  </cols>
  <sheetData>
    <row r="1" spans="1:64" s="432" customFormat="1" ht="19.5" thickBot="1" x14ac:dyDescent="0.3">
      <c r="C1" s="433" t="s">
        <v>352</v>
      </c>
      <c r="E1" s="434"/>
      <c r="T1" s="435"/>
      <c r="U1" s="435"/>
      <c r="V1" s="435"/>
      <c r="W1" s="435"/>
    </row>
    <row r="2" spans="1:64" s="432" customFormat="1" ht="56.25" customHeight="1" thickBot="1" x14ac:dyDescent="0.3">
      <c r="A2" s="436" t="s">
        <v>97</v>
      </c>
      <c r="B2" s="437" t="s">
        <v>98</v>
      </c>
      <c r="C2" s="438" t="s">
        <v>353</v>
      </c>
      <c r="D2" s="439" t="s">
        <v>190</v>
      </c>
      <c r="E2" s="439" t="s">
        <v>354</v>
      </c>
      <c r="F2" s="440"/>
      <c r="G2" s="441"/>
      <c r="H2" s="441"/>
      <c r="I2" s="441"/>
      <c r="J2" s="441"/>
      <c r="K2" s="441"/>
      <c r="L2" s="441"/>
      <c r="M2" s="442"/>
      <c r="N2" s="438" t="s">
        <v>355</v>
      </c>
      <c r="O2" s="439"/>
      <c r="P2" s="440"/>
      <c r="Q2" s="443" t="s">
        <v>356</v>
      </c>
      <c r="R2" s="444"/>
      <c r="S2" s="445"/>
      <c r="T2" s="446" t="s">
        <v>357</v>
      </c>
      <c r="U2" s="447"/>
      <c r="V2" s="448"/>
      <c r="W2" s="449" t="s">
        <v>358</v>
      </c>
      <c r="X2" s="450"/>
      <c r="Y2" s="451"/>
      <c r="Z2" s="452" t="s">
        <v>359</v>
      </c>
      <c r="AA2" s="453"/>
      <c r="AB2" s="454"/>
      <c r="AD2" s="455" t="s">
        <v>360</v>
      </c>
      <c r="AE2" s="456" t="s">
        <v>361</v>
      </c>
    </row>
    <row r="3" spans="1:64" s="432" customFormat="1" ht="63" customHeight="1" thickBot="1" x14ac:dyDescent="0.3">
      <c r="A3" s="457"/>
      <c r="B3" s="458"/>
      <c r="C3" s="459"/>
      <c r="D3" s="460"/>
      <c r="E3" s="461" t="s">
        <v>362</v>
      </c>
      <c r="F3" s="462" t="s">
        <v>363</v>
      </c>
      <c r="G3" s="461" t="s">
        <v>364</v>
      </c>
      <c r="H3" s="461" t="s">
        <v>365</v>
      </c>
      <c r="I3" s="461" t="s">
        <v>366</v>
      </c>
      <c r="J3" s="461" t="s">
        <v>367</v>
      </c>
      <c r="K3" s="461" t="s">
        <v>368</v>
      </c>
      <c r="L3" s="461" t="s">
        <v>369</v>
      </c>
      <c r="M3" s="463" t="s">
        <v>370</v>
      </c>
      <c r="N3" s="464" t="s">
        <v>371</v>
      </c>
      <c r="O3" s="461" t="s">
        <v>372</v>
      </c>
      <c r="P3" s="462" t="s">
        <v>373</v>
      </c>
      <c r="Q3" s="465" t="s">
        <v>374</v>
      </c>
      <c r="R3" s="466" t="s">
        <v>372</v>
      </c>
      <c r="S3" s="467" t="s">
        <v>373</v>
      </c>
      <c r="T3" s="468" t="s">
        <v>374</v>
      </c>
      <c r="U3" s="469" t="s">
        <v>372</v>
      </c>
      <c r="V3" s="470" t="s">
        <v>373</v>
      </c>
      <c r="W3" s="471" t="s">
        <v>374</v>
      </c>
      <c r="X3" s="472" t="s">
        <v>372</v>
      </c>
      <c r="Y3" s="473" t="s">
        <v>373</v>
      </c>
      <c r="Z3" s="474" t="s">
        <v>374</v>
      </c>
      <c r="AA3" s="475" t="s">
        <v>372</v>
      </c>
      <c r="AB3" s="476" t="s">
        <v>373</v>
      </c>
      <c r="AD3" s="477">
        <f>'Hazard Equations &amp; Inputs'!M6</f>
        <v>7.2</v>
      </c>
      <c r="AE3" s="478">
        <f>30</f>
        <v>30</v>
      </c>
    </row>
    <row r="4" spans="1:64" s="432" customFormat="1" ht="15.75" thickBot="1" x14ac:dyDescent="0.3">
      <c r="A4" s="479"/>
      <c r="B4" s="480"/>
      <c r="C4" s="481"/>
      <c r="D4" s="482"/>
      <c r="E4" s="483"/>
      <c r="F4" s="484"/>
      <c r="G4" s="485"/>
      <c r="H4" s="485"/>
      <c r="I4" s="485"/>
      <c r="J4" s="485"/>
      <c r="K4" s="485"/>
      <c r="L4" s="485"/>
      <c r="M4" s="486"/>
      <c r="N4" s="487"/>
      <c r="O4" s="485"/>
      <c r="P4" s="484"/>
      <c r="Q4" s="488"/>
      <c r="R4" s="489"/>
      <c r="S4" s="490"/>
      <c r="T4" s="491"/>
      <c r="U4" s="492"/>
      <c r="V4" s="493"/>
      <c r="W4" s="494"/>
      <c r="X4" s="495"/>
      <c r="Y4" s="496"/>
      <c r="Z4" s="497"/>
      <c r="AA4" s="498"/>
      <c r="AB4" s="499"/>
      <c r="AD4" s="500" t="s">
        <v>473</v>
      </c>
      <c r="AR4" s="432" t="s">
        <v>487</v>
      </c>
    </row>
    <row r="5" spans="1:64" ht="14.45" customHeight="1" x14ac:dyDescent="0.25">
      <c r="A5" s="152" t="s">
        <v>113</v>
      </c>
      <c r="B5" s="501" t="s">
        <v>114</v>
      </c>
      <c r="C5" s="502" t="str">
        <f>'COU Crosswalk'!C3</f>
        <v>Cera Fluida Classic Liquid Wax</v>
      </c>
      <c r="D5" s="503" t="s">
        <v>167</v>
      </c>
      <c r="E5" s="504">
        <v>1</v>
      </c>
      <c r="F5" s="505">
        <v>1</v>
      </c>
      <c r="G5" s="506">
        <f>('COU Crosswalk'!L3)/100</f>
        <v>0.54120000000000001</v>
      </c>
      <c r="H5" s="507">
        <v>1</v>
      </c>
      <c r="I5" s="507">
        <v>1</v>
      </c>
      <c r="J5" s="507">
        <v>2.1</v>
      </c>
      <c r="K5" s="508">
        <f t="shared" ref="K5:K21" si="0">$M$53</f>
        <v>1.5507999999999999E-2</v>
      </c>
      <c r="L5" s="508">
        <f t="shared" ref="L5:L45" si="1">J5*G5*K5</f>
        <v>1.7625152159999997E-2</v>
      </c>
      <c r="M5" s="509" t="s">
        <v>375</v>
      </c>
      <c r="N5" s="510">
        <f>(INDEX('Dermal Sensitivity Analysis'!$B$55:$D$61, MATCH($M5,'Dermal Sensitivity Analysis'!$A$55:$A$61, 0), MATCH(N$3, 'Dermal Sensitivity Analysis'!$B$54:$D$54, 0)))*$L5*$E5</f>
        <v>0.10916835718491923</v>
      </c>
      <c r="O5" s="511">
        <f>(INDEX('Dermal Sensitivity Analysis'!$B$55:$D$61, MATCH($M5,'Dermal Sensitivity Analysis'!$A$55:$A$61, 0), MATCH(O$3, 'Dermal Sensitivity Analysis'!$B$54:$D$54, 0)))*$L5*$F5</f>
        <v>0.1021569573519553</v>
      </c>
      <c r="P5" s="512">
        <f>(INDEX('Dermal Sensitivity Analysis'!$B$55:$D$61, MATCH($M5,'Dermal Sensitivity Analysis'!$A$55:$A$61, 0), MATCH(P$3, 'Dermal Sensitivity Analysis'!$B$54:$D$54, 0)))*$L5*$F5</f>
        <v>0.11170871087323943</v>
      </c>
      <c r="Q5" s="510">
        <f t="shared" ref="Q5:S9" si="2">N5*$I5</f>
        <v>0.10916835718491923</v>
      </c>
      <c r="R5" s="511">
        <f t="shared" si="2"/>
        <v>0.1021569573519553</v>
      </c>
      <c r="S5" s="512">
        <f t="shared" si="2"/>
        <v>0.11170871087323943</v>
      </c>
      <c r="T5" s="513">
        <f t="shared" ref="T5:V38" si="3">$AD$3/Q5</f>
        <v>65.953177144582199</v>
      </c>
      <c r="U5" s="514">
        <f t="shared" si="3"/>
        <v>70.479781178234077</v>
      </c>
      <c r="V5" s="515">
        <f t="shared" si="3"/>
        <v>64.453344271156638</v>
      </c>
      <c r="W5" s="516" t="s">
        <v>205</v>
      </c>
      <c r="X5" s="517" t="s">
        <v>205</v>
      </c>
      <c r="Y5" s="518" t="s">
        <v>205</v>
      </c>
      <c r="Z5" s="519" t="s">
        <v>205</v>
      </c>
      <c r="AA5" s="517" t="s">
        <v>205</v>
      </c>
      <c r="AB5" s="518" t="s">
        <v>205</v>
      </c>
      <c r="AD5" s="521" t="s">
        <v>453</v>
      </c>
      <c r="AE5" s="522"/>
      <c r="AF5" s="522"/>
      <c r="AG5" s="522"/>
      <c r="AH5" s="522"/>
      <c r="AI5" s="522"/>
      <c r="AJ5" s="522"/>
      <c r="AK5" s="522"/>
      <c r="AL5" s="522"/>
      <c r="AM5" s="522"/>
      <c r="AN5" s="522"/>
      <c r="AO5" s="523"/>
      <c r="AR5" s="521" t="s">
        <v>453</v>
      </c>
      <c r="AS5" s="522"/>
      <c r="AT5" s="522"/>
      <c r="AU5" s="522"/>
      <c r="AV5" s="522"/>
      <c r="AW5" s="522"/>
      <c r="AX5" s="522"/>
      <c r="AY5" s="522"/>
      <c r="AZ5" s="522"/>
      <c r="BA5" s="522"/>
      <c r="BB5" s="522"/>
      <c r="BC5" s="523"/>
      <c r="BE5" s="524" t="s">
        <v>488</v>
      </c>
    </row>
    <row r="6" spans="1:64" ht="14.45" customHeight="1" x14ac:dyDescent="0.25">
      <c r="A6" s="152"/>
      <c r="B6" s="525"/>
      <c r="C6" s="526"/>
      <c r="D6" s="527" t="s">
        <v>425</v>
      </c>
      <c r="E6" s="528">
        <v>1</v>
      </c>
      <c r="F6" s="529">
        <v>1</v>
      </c>
      <c r="G6" s="530">
        <f>G5</f>
        <v>0.54120000000000001</v>
      </c>
      <c r="H6" s="531">
        <v>1</v>
      </c>
      <c r="I6" s="531">
        <v>1</v>
      </c>
      <c r="J6" s="531">
        <v>2.1</v>
      </c>
      <c r="K6" s="532">
        <f t="shared" si="0"/>
        <v>1.5507999999999999E-2</v>
      </c>
      <c r="L6" s="532">
        <f t="shared" si="1"/>
        <v>1.7625152159999997E-2</v>
      </c>
      <c r="M6" s="533" t="s">
        <v>394</v>
      </c>
      <c r="N6" s="534">
        <f>(INDEX('Dermal Sensitivity Analysis'!$B$55:$D$61, MATCH($M6,'Dermal Sensitivity Analysis'!$A$55:$A$61, 0), MATCH(N$3, 'Dermal Sensitivity Analysis'!$B$54:$D$54, 0)))*$L6*$E6</f>
        <v>0.21833671436983845</v>
      </c>
      <c r="O6" s="535">
        <f>(INDEX('Dermal Sensitivity Analysis'!$B$55:$D$61, MATCH($M6,'Dermal Sensitivity Analysis'!$A$55:$A$61, 0), MATCH(O$3, 'Dermal Sensitivity Analysis'!$B$54:$D$54, 0)))*$L6*$F6</f>
        <v>0.20431391470391061</v>
      </c>
      <c r="P6" s="536">
        <f>(INDEX('Dermal Sensitivity Analysis'!$B$55:$D$61, MATCH($M6,'Dermal Sensitivity Analysis'!$A$55:$A$61, 0), MATCH(P$3, 'Dermal Sensitivity Analysis'!$B$54:$D$54, 0)))*$L6*$F6</f>
        <v>0.22341742174647886</v>
      </c>
      <c r="Q6" s="534">
        <f t="shared" si="2"/>
        <v>0.21833671436983845</v>
      </c>
      <c r="R6" s="535">
        <f t="shared" si="2"/>
        <v>0.20431391470391061</v>
      </c>
      <c r="S6" s="536">
        <f t="shared" si="2"/>
        <v>0.22341742174647886</v>
      </c>
      <c r="T6" s="537">
        <f t="shared" si="3"/>
        <v>32.976588572291099</v>
      </c>
      <c r="U6" s="538">
        <f t="shared" si="3"/>
        <v>35.239890589117039</v>
      </c>
      <c r="V6" s="539">
        <f t="shared" si="3"/>
        <v>32.226672135578319</v>
      </c>
      <c r="W6" s="540" t="s">
        <v>205</v>
      </c>
      <c r="X6" s="541" t="s">
        <v>205</v>
      </c>
      <c r="Y6" s="542" t="s">
        <v>205</v>
      </c>
      <c r="Z6" s="543" t="s">
        <v>205</v>
      </c>
      <c r="AA6" s="541" t="s">
        <v>205</v>
      </c>
      <c r="AB6" s="542" t="s">
        <v>205</v>
      </c>
      <c r="AD6" s="544" t="s">
        <v>474</v>
      </c>
      <c r="AE6" s="545"/>
      <c r="AF6" s="545"/>
      <c r="AG6" s="545"/>
      <c r="AH6" s="545"/>
      <c r="AI6" s="545"/>
      <c r="AJ6" s="545"/>
      <c r="AK6" s="545"/>
      <c r="AL6" s="545"/>
      <c r="AM6" s="545"/>
      <c r="AN6" s="545"/>
      <c r="AO6" s="546"/>
      <c r="AR6" s="544" t="s">
        <v>476</v>
      </c>
      <c r="AS6" s="545"/>
      <c r="AT6" s="545"/>
      <c r="AU6" s="545"/>
      <c r="AV6" s="545"/>
      <c r="AW6" s="545"/>
      <c r="AX6" s="545"/>
      <c r="AY6" s="545"/>
      <c r="AZ6" s="545"/>
      <c r="BA6" s="545"/>
      <c r="BB6" s="545"/>
      <c r="BC6" s="546"/>
      <c r="BE6" s="547" t="s">
        <v>453</v>
      </c>
      <c r="BF6" s="548"/>
      <c r="BG6" s="548"/>
      <c r="BH6" s="548"/>
      <c r="BI6" s="548"/>
      <c r="BJ6" s="548"/>
      <c r="BK6" s="548"/>
      <c r="BL6" s="549"/>
    </row>
    <row r="7" spans="1:64" ht="14.45" customHeight="1" x14ac:dyDescent="0.25">
      <c r="A7" s="152"/>
      <c r="B7" s="525"/>
      <c r="C7" s="526"/>
      <c r="D7" s="527" t="s">
        <v>425</v>
      </c>
      <c r="E7" s="528">
        <v>1</v>
      </c>
      <c r="F7" s="529">
        <v>1</v>
      </c>
      <c r="G7" s="530">
        <f>G6</f>
        <v>0.54120000000000001</v>
      </c>
      <c r="H7" s="531">
        <v>1</v>
      </c>
      <c r="I7" s="531">
        <v>1</v>
      </c>
      <c r="J7" s="550">
        <v>1.4</v>
      </c>
      <c r="K7" s="532">
        <f t="shared" si="0"/>
        <v>1.5507999999999999E-2</v>
      </c>
      <c r="L7" s="532">
        <f t="shared" ref="L7" si="4">J7*G7*K7</f>
        <v>1.1750101439999999E-2</v>
      </c>
      <c r="M7" s="533" t="s">
        <v>394</v>
      </c>
      <c r="N7" s="534">
        <f>(INDEX('Dermal Sensitivity Analysis'!$B$55:$D$61, MATCH($M7,'Dermal Sensitivity Analysis'!$A$55:$A$61, 0), MATCH(N$3, 'Dermal Sensitivity Analysis'!$B$54:$D$54, 0)))*$L7*$E7</f>
        <v>0.14555780957989231</v>
      </c>
      <c r="O7" s="535">
        <f>(INDEX('Dermal Sensitivity Analysis'!$B$55:$D$61, MATCH($M7,'Dermal Sensitivity Analysis'!$A$55:$A$61, 0), MATCH(O$3, 'Dermal Sensitivity Analysis'!$B$54:$D$54, 0)))*$L7*$F7</f>
        <v>0.13620927646927375</v>
      </c>
      <c r="P7" s="536">
        <f>(INDEX('Dermal Sensitivity Analysis'!$B$55:$D$61, MATCH($M7,'Dermal Sensitivity Analysis'!$A$55:$A$61, 0), MATCH(P$3, 'Dermal Sensitivity Analysis'!$B$54:$D$54, 0)))*$L7*$F7</f>
        <v>0.14894494783098591</v>
      </c>
      <c r="Q7" s="534">
        <f t="shared" ref="Q7" si="5">N7*$I7</f>
        <v>0.14555780957989231</v>
      </c>
      <c r="R7" s="535">
        <f t="shared" ref="R7" si="6">O7*$I7</f>
        <v>0.13620927646927375</v>
      </c>
      <c r="S7" s="536">
        <f t="shared" ref="S7" si="7">P7*$I7</f>
        <v>0.14894494783098591</v>
      </c>
      <c r="T7" s="537">
        <f t="shared" ref="T7" si="8">$AD$3/Q7</f>
        <v>49.464882858436646</v>
      </c>
      <c r="U7" s="538">
        <f t="shared" ref="U7" si="9">$AD$3/R7</f>
        <v>52.859835883675551</v>
      </c>
      <c r="V7" s="539">
        <f t="shared" ref="V7" si="10">$AD$3/S7</f>
        <v>48.340008203367482</v>
      </c>
      <c r="W7" s="540" t="s">
        <v>205</v>
      </c>
      <c r="X7" s="541" t="s">
        <v>205</v>
      </c>
      <c r="Y7" s="542" t="s">
        <v>205</v>
      </c>
      <c r="Z7" s="543" t="s">
        <v>205</v>
      </c>
      <c r="AA7" s="541" t="s">
        <v>205</v>
      </c>
      <c r="AB7" s="542" t="s">
        <v>205</v>
      </c>
      <c r="AD7" s="551" t="s">
        <v>475</v>
      </c>
      <c r="AE7" s="552"/>
      <c r="AF7" s="552"/>
      <c r="AG7" s="552"/>
      <c r="AH7" s="552"/>
      <c r="AI7" s="552"/>
      <c r="AJ7" s="552"/>
      <c r="AK7" s="552"/>
      <c r="AL7" s="552"/>
      <c r="AM7" s="552"/>
      <c r="AN7" s="552"/>
      <c r="AO7" s="553"/>
      <c r="AR7" s="551" t="s">
        <v>477</v>
      </c>
      <c r="AS7" s="552"/>
      <c r="AT7" s="552"/>
      <c r="AU7" s="552"/>
      <c r="AV7" s="552"/>
      <c r="AW7" s="552"/>
      <c r="AX7" s="552"/>
      <c r="AY7" s="552"/>
      <c r="AZ7" s="552"/>
      <c r="BA7" s="552"/>
      <c r="BB7" s="552"/>
      <c r="BC7" s="553"/>
      <c r="BE7" s="554" t="s">
        <v>486</v>
      </c>
      <c r="BF7" s="555"/>
      <c r="BG7" s="555"/>
      <c r="BH7" s="555"/>
      <c r="BI7" s="555"/>
      <c r="BJ7" s="555"/>
      <c r="BK7" s="555"/>
      <c r="BL7" s="556"/>
    </row>
    <row r="8" spans="1:64" ht="14.45" customHeight="1" x14ac:dyDescent="0.25">
      <c r="A8" s="152"/>
      <c r="B8" s="525"/>
      <c r="C8" s="526"/>
      <c r="D8" s="527" t="s">
        <v>425</v>
      </c>
      <c r="E8" s="528">
        <v>1</v>
      </c>
      <c r="F8" s="529">
        <v>1</v>
      </c>
      <c r="G8" s="530">
        <f>G5</f>
        <v>0.54120000000000001</v>
      </c>
      <c r="H8" s="531">
        <v>1</v>
      </c>
      <c r="I8" s="531">
        <v>1</v>
      </c>
      <c r="J8" s="550">
        <v>2.2999999999999998</v>
      </c>
      <c r="K8" s="532">
        <f t="shared" si="0"/>
        <v>1.5507999999999999E-2</v>
      </c>
      <c r="L8" s="532">
        <f t="shared" ref="L8:L9" si="11">J8*G8*K8</f>
        <v>1.9303738079999997E-2</v>
      </c>
      <c r="M8" s="557" t="s">
        <v>375</v>
      </c>
      <c r="N8" s="534">
        <f>(INDEX('Dermal Sensitivity Analysis'!$B$55:$D$61, MATCH($M8,'Dermal Sensitivity Analysis'!$A$55:$A$61, 0), MATCH(N$3, 'Dermal Sensitivity Analysis'!$B$54:$D$54, 0)))*$L8*$E8</f>
        <v>0.11956534358348296</v>
      </c>
      <c r="O8" s="535">
        <f>(INDEX('Dermal Sensitivity Analysis'!$B$55:$D$61, MATCH($M8,'Dermal Sensitivity Analysis'!$A$55:$A$61, 0), MATCH(O$3, 'Dermal Sensitivity Analysis'!$B$54:$D$54, 0)))*$L8*$F8</f>
        <v>0.11188619138547486</v>
      </c>
      <c r="P8" s="536">
        <f>(INDEX('Dermal Sensitivity Analysis'!$B$55:$D$61, MATCH($M8,'Dermal Sensitivity Analysis'!$A$55:$A$61, 0), MATCH(P$3, 'Dermal Sensitivity Analysis'!$B$54:$D$54, 0)))*$L8*$F8</f>
        <v>0.12234763571830985</v>
      </c>
      <c r="Q8" s="534">
        <f t="shared" si="2"/>
        <v>0.11956534358348296</v>
      </c>
      <c r="R8" s="535">
        <f t="shared" si="2"/>
        <v>0.11188619138547486</v>
      </c>
      <c r="S8" s="536">
        <f t="shared" si="2"/>
        <v>0.12234763571830985</v>
      </c>
      <c r="T8" s="537">
        <f t="shared" ref="T8:T9" si="12">$AD$3/Q8</f>
        <v>60.218118262444612</v>
      </c>
      <c r="U8" s="538">
        <f t="shared" ref="U8:U9" si="13">$AD$3/R8</f>
        <v>64.351104554039807</v>
      </c>
      <c r="V8" s="539">
        <f t="shared" ref="V8:V9" si="14">$AD$3/S8</f>
        <v>58.848705638882151</v>
      </c>
      <c r="W8" s="540" t="s">
        <v>205</v>
      </c>
      <c r="X8" s="541" t="s">
        <v>205</v>
      </c>
      <c r="Y8" s="542" t="s">
        <v>205</v>
      </c>
      <c r="Z8" s="543" t="s">
        <v>205</v>
      </c>
      <c r="AA8" s="541" t="s">
        <v>205</v>
      </c>
      <c r="AB8" s="542" t="s">
        <v>205</v>
      </c>
      <c r="AD8" s="558" t="s">
        <v>481</v>
      </c>
      <c r="AE8" s="559"/>
      <c r="AF8" s="559"/>
      <c r="AG8" s="559"/>
      <c r="AH8" s="559"/>
      <c r="AI8" s="559"/>
      <c r="AJ8" s="559"/>
      <c r="AK8" s="559"/>
      <c r="AL8" s="559"/>
      <c r="AM8" s="559"/>
      <c r="AN8" s="559"/>
      <c r="AO8" s="560"/>
      <c r="AR8" s="558" t="s">
        <v>479</v>
      </c>
      <c r="AS8" s="559"/>
      <c r="AT8" s="559"/>
      <c r="AU8" s="559"/>
      <c r="AV8" s="559"/>
      <c r="AW8" s="559"/>
      <c r="AX8" s="559"/>
      <c r="AY8" s="559"/>
      <c r="AZ8" s="559"/>
      <c r="BA8" s="559"/>
      <c r="BB8" s="559"/>
      <c r="BC8" s="560"/>
      <c r="BE8" s="561" t="s">
        <v>478</v>
      </c>
      <c r="BF8" s="562"/>
      <c r="BG8" s="562"/>
      <c r="BH8" s="562"/>
      <c r="BI8" s="562"/>
      <c r="BJ8" s="562"/>
      <c r="BK8" s="562"/>
      <c r="BL8" s="563"/>
    </row>
    <row r="9" spans="1:64" ht="14.45" customHeight="1" x14ac:dyDescent="0.25">
      <c r="A9" s="152"/>
      <c r="B9" s="525"/>
      <c r="C9" s="526"/>
      <c r="D9" s="527" t="s">
        <v>425</v>
      </c>
      <c r="E9" s="528">
        <v>1</v>
      </c>
      <c r="F9" s="529">
        <v>1</v>
      </c>
      <c r="G9" s="530">
        <f>G8</f>
        <v>0.54120000000000001</v>
      </c>
      <c r="H9" s="531">
        <v>1</v>
      </c>
      <c r="I9" s="531">
        <v>1</v>
      </c>
      <c r="J9" s="550">
        <v>2.2999999999999998</v>
      </c>
      <c r="K9" s="532">
        <f t="shared" si="0"/>
        <v>1.5507999999999999E-2</v>
      </c>
      <c r="L9" s="532">
        <f t="shared" si="11"/>
        <v>1.9303738079999997E-2</v>
      </c>
      <c r="M9" s="533" t="s">
        <v>394</v>
      </c>
      <c r="N9" s="534">
        <f>(INDEX('Dermal Sensitivity Analysis'!$B$55:$D$61, MATCH($M9,'Dermal Sensitivity Analysis'!$A$55:$A$61, 0), MATCH(N$3, 'Dermal Sensitivity Analysis'!$B$54:$D$54, 0)))*$L9*$E9</f>
        <v>0.23913068716696592</v>
      </c>
      <c r="O9" s="535">
        <f>(INDEX('Dermal Sensitivity Analysis'!$B$55:$D$61, MATCH($M9,'Dermal Sensitivity Analysis'!$A$55:$A$61, 0), MATCH(O$3, 'Dermal Sensitivity Analysis'!$B$54:$D$54, 0)))*$L9*$F9</f>
        <v>0.22377238277094971</v>
      </c>
      <c r="P9" s="536">
        <f>(INDEX('Dermal Sensitivity Analysis'!$B$55:$D$61, MATCH($M9,'Dermal Sensitivity Analysis'!$A$55:$A$61, 0), MATCH(P$3, 'Dermal Sensitivity Analysis'!$B$54:$D$54, 0)))*$L9*$F9</f>
        <v>0.2446952714366197</v>
      </c>
      <c r="Q9" s="534">
        <f t="shared" si="2"/>
        <v>0.23913068716696592</v>
      </c>
      <c r="R9" s="535">
        <f t="shared" si="2"/>
        <v>0.22377238277094971</v>
      </c>
      <c r="S9" s="536">
        <f t="shared" si="2"/>
        <v>0.2446952714366197</v>
      </c>
      <c r="T9" s="564">
        <f t="shared" si="12"/>
        <v>30.109059131222306</v>
      </c>
      <c r="U9" s="538">
        <f t="shared" si="13"/>
        <v>32.175552277019904</v>
      </c>
      <c r="V9" s="565">
        <f t="shared" si="14"/>
        <v>29.424352819441076</v>
      </c>
      <c r="W9" s="540" t="s">
        <v>205</v>
      </c>
      <c r="X9" s="541" t="s">
        <v>205</v>
      </c>
      <c r="Y9" s="542" t="s">
        <v>205</v>
      </c>
      <c r="Z9" s="543" t="s">
        <v>205</v>
      </c>
      <c r="AA9" s="541" t="s">
        <v>205</v>
      </c>
      <c r="AB9" s="542" t="s">
        <v>205</v>
      </c>
      <c r="AD9" s="566" t="s">
        <v>480</v>
      </c>
      <c r="AE9" s="567"/>
      <c r="AF9" s="567"/>
      <c r="AG9" s="567"/>
      <c r="AH9" s="567"/>
      <c r="AI9" s="567"/>
      <c r="AJ9" s="567"/>
      <c r="AK9" s="567"/>
      <c r="AL9" s="567"/>
      <c r="AM9" s="567"/>
      <c r="AN9" s="567"/>
      <c r="AO9" s="568"/>
      <c r="AR9" s="566" t="s">
        <v>480</v>
      </c>
      <c r="AS9" s="567"/>
      <c r="AT9" s="567"/>
      <c r="AU9" s="567"/>
      <c r="AV9" s="567"/>
      <c r="AW9" s="567"/>
      <c r="AX9" s="567"/>
      <c r="AY9" s="567"/>
      <c r="AZ9" s="567"/>
      <c r="BA9" s="567"/>
      <c r="BB9" s="567"/>
      <c r="BC9" s="568"/>
      <c r="BE9" s="569" t="s">
        <v>454</v>
      </c>
      <c r="BF9" s="570"/>
      <c r="BG9" s="570"/>
      <c r="BH9" s="570"/>
      <c r="BI9" s="570"/>
      <c r="BJ9" s="570"/>
      <c r="BK9" s="570"/>
      <c r="BL9" s="571"/>
    </row>
    <row r="10" spans="1:64" x14ac:dyDescent="0.25">
      <c r="A10" s="152"/>
      <c r="B10" s="525"/>
      <c r="C10" s="572"/>
      <c r="D10" s="573" t="s">
        <v>168</v>
      </c>
      <c r="E10" s="528">
        <v>1</v>
      </c>
      <c r="F10" s="529">
        <v>1</v>
      </c>
      <c r="G10" s="530">
        <f>G5</f>
        <v>0.54120000000000001</v>
      </c>
      <c r="H10" s="574">
        <v>1</v>
      </c>
      <c r="I10" s="531">
        <f>I5</f>
        <v>1</v>
      </c>
      <c r="J10" s="531">
        <v>1.4</v>
      </c>
      <c r="K10" s="532">
        <f t="shared" si="0"/>
        <v>1.5507999999999999E-2</v>
      </c>
      <c r="L10" s="532">
        <f t="shared" si="1"/>
        <v>1.1750101439999999E-2</v>
      </c>
      <c r="M10" s="557" t="s">
        <v>375</v>
      </c>
      <c r="N10" s="534">
        <f>(INDEX('Dermal Sensitivity Analysis'!$B$55:$D$61, MATCH($M10,'Dermal Sensitivity Analysis'!$A$55:$A$61, 0), MATCH(N$3, 'Dermal Sensitivity Analysis'!$B$54:$D$54, 0)))*$L10*$E10</f>
        <v>7.2778904789946156E-2</v>
      </c>
      <c r="O10" s="535">
        <f>(INDEX('Dermal Sensitivity Analysis'!$B$55:$D$61, MATCH($M10,'Dermal Sensitivity Analysis'!$A$55:$A$61, 0), MATCH(O$3, 'Dermal Sensitivity Analysis'!$B$54:$D$54, 0)))*$L10*$F10</f>
        <v>6.8104638234636874E-2</v>
      </c>
      <c r="P10" s="536">
        <f>(INDEX('Dermal Sensitivity Analysis'!$B$55:$D$61, MATCH($M10,'Dermal Sensitivity Analysis'!$A$55:$A$61, 0), MATCH(P$3, 'Dermal Sensitivity Analysis'!$B$54:$D$54, 0)))*$L10*$F10</f>
        <v>7.4472473915492957E-2</v>
      </c>
      <c r="Q10" s="534">
        <f t="shared" ref="Q10:S38" si="15">N10*$I10</f>
        <v>7.2778904789946156E-2</v>
      </c>
      <c r="R10" s="535">
        <f t="shared" si="15"/>
        <v>6.8104638234636874E-2</v>
      </c>
      <c r="S10" s="536">
        <f t="shared" si="15"/>
        <v>7.4472473915492957E-2</v>
      </c>
      <c r="T10" s="537">
        <f t="shared" si="3"/>
        <v>98.929765716873291</v>
      </c>
      <c r="U10" s="538">
        <f t="shared" si="3"/>
        <v>105.7196717673511</v>
      </c>
      <c r="V10" s="539">
        <f t="shared" si="3"/>
        <v>96.680016406734964</v>
      </c>
      <c r="W10" s="540" t="s">
        <v>205</v>
      </c>
      <c r="X10" s="541" t="s">
        <v>205</v>
      </c>
      <c r="Y10" s="542" t="s">
        <v>205</v>
      </c>
      <c r="Z10" s="543" t="s">
        <v>205</v>
      </c>
      <c r="AA10" s="541" t="s">
        <v>205</v>
      </c>
      <c r="AB10" s="542" t="s">
        <v>205</v>
      </c>
      <c r="AD10" s="575" t="s">
        <v>454</v>
      </c>
      <c r="AE10" s="576"/>
      <c r="AF10" s="576"/>
      <c r="AG10" s="576"/>
      <c r="AH10" s="576"/>
      <c r="AI10" s="576"/>
      <c r="AJ10" s="576"/>
      <c r="AK10" s="576"/>
      <c r="AL10" s="576"/>
      <c r="AM10" s="576"/>
      <c r="AN10" s="576"/>
      <c r="AO10" s="577"/>
      <c r="AR10" s="578" t="s">
        <v>454</v>
      </c>
      <c r="AS10" s="579"/>
      <c r="AT10" s="579"/>
      <c r="AU10" s="579"/>
      <c r="AV10" s="579"/>
      <c r="AW10" s="579"/>
      <c r="AX10" s="579"/>
      <c r="AY10" s="579"/>
      <c r="AZ10" s="579"/>
      <c r="BA10" s="579"/>
      <c r="BB10" s="579"/>
      <c r="BC10" s="580"/>
      <c r="BE10" s="581" t="s">
        <v>461</v>
      </c>
      <c r="BF10" s="582"/>
      <c r="BG10" s="583" t="s">
        <v>165</v>
      </c>
      <c r="BH10" s="583"/>
      <c r="BI10" s="583"/>
      <c r="BJ10" s="583"/>
      <c r="BK10" s="583"/>
      <c r="BL10" s="583"/>
    </row>
    <row r="11" spans="1:64" ht="15.75" customHeight="1" thickBot="1" x14ac:dyDescent="0.3">
      <c r="A11" s="152"/>
      <c r="B11" s="525"/>
      <c r="C11" s="584"/>
      <c r="D11" s="585" t="s">
        <v>169</v>
      </c>
      <c r="E11" s="586">
        <v>1</v>
      </c>
      <c r="F11" s="587">
        <v>1</v>
      </c>
      <c r="G11" s="588">
        <f>G10</f>
        <v>0.54120000000000001</v>
      </c>
      <c r="H11" s="589">
        <v>1</v>
      </c>
      <c r="I11" s="590">
        <f>I5</f>
        <v>1</v>
      </c>
      <c r="J11" s="590">
        <v>0.7</v>
      </c>
      <c r="K11" s="591">
        <f t="shared" si="0"/>
        <v>1.5507999999999999E-2</v>
      </c>
      <c r="L11" s="591">
        <f t="shared" si="1"/>
        <v>5.8750507199999994E-3</v>
      </c>
      <c r="M11" s="592" t="s">
        <v>375</v>
      </c>
      <c r="N11" s="593">
        <f>(INDEX('Dermal Sensitivity Analysis'!$B$55:$D$61, MATCH($M11,'Dermal Sensitivity Analysis'!$A$55:$A$61, 0), MATCH(N$3, 'Dermal Sensitivity Analysis'!$B$54:$D$54, 0)))*$L11*$E11</f>
        <v>3.6389452394973078E-2</v>
      </c>
      <c r="O11" s="594">
        <f>(INDEX('Dermal Sensitivity Analysis'!$B$55:$D$61, MATCH($M11,'Dermal Sensitivity Analysis'!$A$55:$A$61, 0), MATCH(O$3, 'Dermal Sensitivity Analysis'!$B$54:$D$54, 0)))*$L11*$F11</f>
        <v>3.4052319117318437E-2</v>
      </c>
      <c r="P11" s="595">
        <f>(INDEX('Dermal Sensitivity Analysis'!$B$55:$D$61, MATCH($M11,'Dermal Sensitivity Analysis'!$A$55:$A$61, 0), MATCH(P$3, 'Dermal Sensitivity Analysis'!$B$54:$D$54, 0)))*$L11*$F11</f>
        <v>3.7236236957746478E-2</v>
      </c>
      <c r="Q11" s="593">
        <f t="shared" si="15"/>
        <v>3.6389452394973078E-2</v>
      </c>
      <c r="R11" s="594">
        <f t="shared" si="15"/>
        <v>3.4052319117318437E-2</v>
      </c>
      <c r="S11" s="595">
        <f t="shared" si="15"/>
        <v>3.7236236957746478E-2</v>
      </c>
      <c r="T11" s="596">
        <f t="shared" si="3"/>
        <v>197.85953143374658</v>
      </c>
      <c r="U11" s="597">
        <f t="shared" si="3"/>
        <v>211.4393435347022</v>
      </c>
      <c r="V11" s="598">
        <f t="shared" si="3"/>
        <v>193.36003281346993</v>
      </c>
      <c r="W11" s="599" t="s">
        <v>205</v>
      </c>
      <c r="X11" s="600" t="s">
        <v>205</v>
      </c>
      <c r="Y11" s="601" t="s">
        <v>205</v>
      </c>
      <c r="Z11" s="602" t="s">
        <v>205</v>
      </c>
      <c r="AA11" s="600" t="s">
        <v>205</v>
      </c>
      <c r="AB11" s="601" t="s">
        <v>205</v>
      </c>
      <c r="AD11" s="603" t="s">
        <v>452</v>
      </c>
      <c r="AE11" s="604"/>
      <c r="AF11" s="605" t="s">
        <v>165</v>
      </c>
      <c r="AG11" s="605"/>
      <c r="AH11" s="605"/>
      <c r="AI11" s="605"/>
      <c r="AJ11" s="605"/>
      <c r="AK11" s="605"/>
      <c r="AL11" s="605"/>
      <c r="AM11" s="605"/>
      <c r="AN11" s="605"/>
      <c r="AO11" s="605"/>
      <c r="AR11" s="606" t="s">
        <v>452</v>
      </c>
      <c r="AS11" s="606"/>
      <c r="AT11" s="607" t="s">
        <v>165</v>
      </c>
      <c r="AU11" s="607"/>
      <c r="AV11" s="607"/>
      <c r="AW11" s="607"/>
      <c r="AX11" s="607"/>
      <c r="AY11" s="607"/>
      <c r="AZ11" s="607"/>
      <c r="BA11" s="607"/>
      <c r="BB11" s="607"/>
      <c r="BC11" s="607"/>
      <c r="BE11" s="608"/>
      <c r="BF11" s="609"/>
      <c r="BG11" s="610" t="s">
        <v>460</v>
      </c>
      <c r="BH11" s="610"/>
      <c r="BI11" s="610" t="s">
        <v>455</v>
      </c>
      <c r="BJ11" s="610"/>
      <c r="BK11" s="610"/>
      <c r="BL11" s="611" t="s">
        <v>93</v>
      </c>
    </row>
    <row r="12" spans="1:64" s="432" customFormat="1" ht="15" customHeight="1" x14ac:dyDescent="0.25">
      <c r="A12" s="152"/>
      <c r="B12" s="525"/>
      <c r="C12" s="612" t="str">
        <f>'COU Crosswalk'!C4</f>
        <v>UniBlack2 black granite treatment</v>
      </c>
      <c r="D12" s="613" t="s">
        <v>167</v>
      </c>
      <c r="E12" s="614">
        <v>1</v>
      </c>
      <c r="F12" s="615">
        <v>1</v>
      </c>
      <c r="G12" s="616">
        <f>('COU Crosswalk'!L4)/100</f>
        <v>0.5</v>
      </c>
      <c r="H12" s="617">
        <v>1</v>
      </c>
      <c r="I12" s="617">
        <v>1</v>
      </c>
      <c r="J12" s="618">
        <v>2.1</v>
      </c>
      <c r="K12" s="619">
        <f t="shared" si="0"/>
        <v>1.5507999999999999E-2</v>
      </c>
      <c r="L12" s="619">
        <f t="shared" si="1"/>
        <v>1.62834E-2</v>
      </c>
      <c r="M12" s="620" t="s">
        <v>375</v>
      </c>
      <c r="N12" s="621">
        <f>(INDEX('Dermal Sensitivity Analysis'!$B$55:$D$61, MATCH($M12,'Dermal Sensitivity Analysis'!$A$55:$A$61, 0), MATCH(N$3, 'Dermal Sensitivity Analysis'!$B$54:$D$54, 0)))*$L12*$E12</f>
        <v>0.10085768402154402</v>
      </c>
      <c r="O12" s="622">
        <f>(INDEX('Dermal Sensitivity Analysis'!$B$55:$D$61, MATCH($M12,'Dermal Sensitivity Analysis'!$A$55:$A$61, 0), MATCH(O$3, 'Dermal Sensitivity Analysis'!$B$54:$D$54, 0)))*$L12*$F12</f>
        <v>9.4380041899441353E-2</v>
      </c>
      <c r="P12" s="623">
        <f>(INDEX('Dermal Sensitivity Analysis'!$B$55:$D$61, MATCH($M12,'Dermal Sensitivity Analysis'!$A$55:$A$61, 0), MATCH(P$3, 'Dermal Sensitivity Analysis'!$B$54:$D$54, 0)))*$L12*$F12</f>
        <v>0.10320464788732395</v>
      </c>
      <c r="Q12" s="621">
        <f t="shared" si="15"/>
        <v>0.10085768402154402</v>
      </c>
      <c r="R12" s="622">
        <f t="shared" si="15"/>
        <v>9.4380041899441353E-2</v>
      </c>
      <c r="S12" s="624">
        <f t="shared" si="15"/>
        <v>0.10320464788732395</v>
      </c>
      <c r="T12" s="625">
        <f t="shared" si="3"/>
        <v>71.387718941295759</v>
      </c>
      <c r="U12" s="626">
        <f t="shared" si="3"/>
        <v>76.287315147320541</v>
      </c>
      <c r="V12" s="627">
        <f t="shared" si="3"/>
        <v>69.764299839099948</v>
      </c>
      <c r="W12" s="628" t="s">
        <v>205</v>
      </c>
      <c r="X12" s="629" t="s">
        <v>205</v>
      </c>
      <c r="Y12" s="630" t="s">
        <v>205</v>
      </c>
      <c r="Z12" s="628" t="s">
        <v>205</v>
      </c>
      <c r="AA12" s="629" t="s">
        <v>205</v>
      </c>
      <c r="AB12" s="630" t="s">
        <v>205</v>
      </c>
      <c r="AD12" s="631"/>
      <c r="AE12" s="632"/>
      <c r="AF12" s="633">
        <v>0.1</v>
      </c>
      <c r="AG12" s="633">
        <v>0.5</v>
      </c>
      <c r="AH12" s="634">
        <v>1</v>
      </c>
      <c r="AI12" s="634">
        <v>2.25</v>
      </c>
      <c r="AJ12" s="634">
        <v>3.5</v>
      </c>
      <c r="AK12" s="635">
        <v>10</v>
      </c>
      <c r="AL12" s="635">
        <v>20</v>
      </c>
      <c r="AM12" s="636">
        <v>30</v>
      </c>
      <c r="AN12" s="636">
        <v>40</v>
      </c>
      <c r="AO12" s="636">
        <v>54</v>
      </c>
      <c r="AR12" s="637"/>
      <c r="AS12" s="637"/>
      <c r="AT12" s="638" t="s">
        <v>460</v>
      </c>
      <c r="AU12" s="638"/>
      <c r="AV12" s="638" t="s">
        <v>459</v>
      </c>
      <c r="AW12" s="638"/>
      <c r="AX12" s="638"/>
      <c r="AY12" s="638" t="s">
        <v>460</v>
      </c>
      <c r="AZ12" s="638"/>
      <c r="BA12" s="638" t="s">
        <v>92</v>
      </c>
      <c r="BB12" s="638"/>
      <c r="BC12" s="638"/>
      <c r="BE12" s="639"/>
      <c r="BF12" s="640"/>
      <c r="BG12" s="641">
        <v>10</v>
      </c>
      <c r="BH12" s="641">
        <v>20</v>
      </c>
      <c r="BI12" s="642">
        <v>30</v>
      </c>
      <c r="BJ12" s="642">
        <v>40</v>
      </c>
      <c r="BK12" s="642">
        <v>50</v>
      </c>
      <c r="BL12" s="642">
        <v>54</v>
      </c>
    </row>
    <row r="13" spans="1:64" s="432" customFormat="1" x14ac:dyDescent="0.25">
      <c r="A13" s="152"/>
      <c r="B13" s="525"/>
      <c r="C13" s="643"/>
      <c r="D13" s="644" t="s">
        <v>168</v>
      </c>
      <c r="E13" s="645">
        <v>1</v>
      </c>
      <c r="F13" s="646">
        <v>1</v>
      </c>
      <c r="G13" s="530">
        <f>('COU Crosswalk'!K4)/100</f>
        <v>0.4</v>
      </c>
      <c r="H13" s="574">
        <v>1</v>
      </c>
      <c r="I13" s="574">
        <v>1</v>
      </c>
      <c r="J13" s="531">
        <v>1.4</v>
      </c>
      <c r="K13" s="532">
        <f t="shared" si="0"/>
        <v>1.5507999999999999E-2</v>
      </c>
      <c r="L13" s="532">
        <f t="shared" si="1"/>
        <v>8.6844799999999979E-3</v>
      </c>
      <c r="M13" s="557" t="s">
        <v>376</v>
      </c>
      <c r="N13" s="621">
        <f>(INDEX('Dermal Sensitivity Analysis'!$B$55:$D$61, MATCH($M13,'Dermal Sensitivity Analysis'!$A$55:$A$61, 0), MATCH(N$3, 'Dermal Sensitivity Analysis'!$B$54:$D$54, 0)))*$L13*$E13</f>
        <v>2.6895382405745065E-2</v>
      </c>
      <c r="O13" s="622">
        <f>(INDEX('Dermal Sensitivity Analysis'!$B$55:$D$61, MATCH($M13,'Dermal Sensitivity Analysis'!$A$55:$A$61, 0), MATCH(O$3, 'Dermal Sensitivity Analysis'!$B$54:$D$54, 0)))*$L13*$F13</f>
        <v>2.5168011173184356E-2</v>
      </c>
      <c r="P13" s="623">
        <f>(INDEX('Dermal Sensitivity Analysis'!$B$55:$D$61, MATCH($M13,'Dermal Sensitivity Analysis'!$A$55:$A$61, 0), MATCH(P$3, 'Dermal Sensitivity Analysis'!$B$54:$D$54, 0)))*$L13*$F13</f>
        <v>2.7521239436619712E-2</v>
      </c>
      <c r="Q13" s="534">
        <f t="shared" si="15"/>
        <v>2.6895382405745065E-2</v>
      </c>
      <c r="R13" s="535">
        <f t="shared" si="15"/>
        <v>2.5168011173184356E-2</v>
      </c>
      <c r="S13" s="536">
        <f t="shared" si="15"/>
        <v>2.7521239436619712E-2</v>
      </c>
      <c r="T13" s="537">
        <f t="shared" si="3"/>
        <v>267.70394602985914</v>
      </c>
      <c r="U13" s="538">
        <f t="shared" si="3"/>
        <v>286.07743180245211</v>
      </c>
      <c r="V13" s="539">
        <f t="shared" si="3"/>
        <v>261.61612439662485</v>
      </c>
      <c r="W13" s="540" t="s">
        <v>205</v>
      </c>
      <c r="X13" s="541" t="s">
        <v>205</v>
      </c>
      <c r="Y13" s="542" t="s">
        <v>205</v>
      </c>
      <c r="Z13" s="540" t="s">
        <v>205</v>
      </c>
      <c r="AA13" s="541" t="s">
        <v>205</v>
      </c>
      <c r="AB13" s="542" t="s">
        <v>205</v>
      </c>
      <c r="AD13" s="647" t="s">
        <v>451</v>
      </c>
      <c r="AE13" s="648">
        <v>0.7</v>
      </c>
      <c r="AF13" s="649">
        <v>383</v>
      </c>
      <c r="AG13" s="649">
        <v>77</v>
      </c>
      <c r="AH13" s="649">
        <v>38</v>
      </c>
      <c r="AI13" s="649">
        <v>17</v>
      </c>
      <c r="AJ13" s="649">
        <v>11</v>
      </c>
      <c r="AK13" s="649">
        <v>1482</v>
      </c>
      <c r="AL13" s="649">
        <v>741</v>
      </c>
      <c r="AM13" s="649">
        <v>349</v>
      </c>
      <c r="AN13" s="649">
        <v>262</v>
      </c>
      <c r="AO13" s="649">
        <v>193</v>
      </c>
      <c r="AR13" s="637"/>
      <c r="AS13" s="637"/>
      <c r="AT13" s="633">
        <v>0.1</v>
      </c>
      <c r="AU13" s="633">
        <v>0.5</v>
      </c>
      <c r="AV13" s="634">
        <v>1</v>
      </c>
      <c r="AW13" s="634">
        <v>2.25</v>
      </c>
      <c r="AX13" s="634">
        <v>3.5</v>
      </c>
      <c r="AY13" s="635">
        <v>10</v>
      </c>
      <c r="AZ13" s="635">
        <v>20</v>
      </c>
      <c r="BA13" s="636">
        <v>30</v>
      </c>
      <c r="BB13" s="636">
        <v>40</v>
      </c>
      <c r="BC13" s="636">
        <v>50</v>
      </c>
      <c r="BE13" s="650" t="s">
        <v>470</v>
      </c>
      <c r="BF13" s="651">
        <v>0.7</v>
      </c>
      <c r="BG13" s="652">
        <v>1482</v>
      </c>
      <c r="BH13" s="652">
        <v>741</v>
      </c>
      <c r="BI13" s="652">
        <v>349</v>
      </c>
      <c r="BJ13" s="652">
        <v>262</v>
      </c>
      <c r="BK13" s="652">
        <v>209</v>
      </c>
      <c r="BL13" s="652">
        <v>193</v>
      </c>
    </row>
    <row r="14" spans="1:64" s="432" customFormat="1" ht="15.75" thickBot="1" x14ac:dyDescent="0.3">
      <c r="A14" s="152"/>
      <c r="B14" s="653"/>
      <c r="C14" s="654"/>
      <c r="D14" s="655" t="s">
        <v>169</v>
      </c>
      <c r="E14" s="656">
        <v>1</v>
      </c>
      <c r="F14" s="657">
        <v>1</v>
      </c>
      <c r="G14" s="588">
        <f>('COU Crosswalk'!J4)/100</f>
        <v>0.3</v>
      </c>
      <c r="H14" s="589">
        <v>1</v>
      </c>
      <c r="I14" s="589">
        <v>1</v>
      </c>
      <c r="J14" s="590">
        <v>0.7</v>
      </c>
      <c r="K14" s="532">
        <f t="shared" si="0"/>
        <v>1.5507999999999999E-2</v>
      </c>
      <c r="L14" s="591">
        <f t="shared" si="1"/>
        <v>3.2566799999999996E-3</v>
      </c>
      <c r="M14" s="592" t="s">
        <v>376</v>
      </c>
      <c r="N14" s="658">
        <f>(INDEX('Dermal Sensitivity Analysis'!$B$55:$D$61, MATCH($M14,'Dermal Sensitivity Analysis'!$A$55:$A$61, 0), MATCH(N$3, 'Dermal Sensitivity Analysis'!$B$54:$D$54, 0)))*$L14*$E14</f>
        <v>1.00857684021544E-2</v>
      </c>
      <c r="O14" s="659">
        <f>(INDEX('Dermal Sensitivity Analysis'!$B$55:$D$61, MATCH($M14,'Dermal Sensitivity Analysis'!$A$55:$A$61, 0), MATCH(O$3, 'Dermal Sensitivity Analysis'!$B$54:$D$54, 0)))*$L14*$F14</f>
        <v>9.4380041899441349E-3</v>
      </c>
      <c r="P14" s="660">
        <f>(INDEX('Dermal Sensitivity Analysis'!$B$55:$D$61, MATCH($M14,'Dermal Sensitivity Analysis'!$A$55:$A$61, 0), MATCH(P$3, 'Dermal Sensitivity Analysis'!$B$54:$D$54, 0)))*$L14*$F14</f>
        <v>1.0320464788732393E-2</v>
      </c>
      <c r="Q14" s="593">
        <f t="shared" si="15"/>
        <v>1.00857684021544E-2</v>
      </c>
      <c r="R14" s="594">
        <f t="shared" si="15"/>
        <v>9.4380041899441349E-3</v>
      </c>
      <c r="S14" s="595">
        <f t="shared" si="15"/>
        <v>1.0320464788732393E-2</v>
      </c>
      <c r="T14" s="596">
        <f t="shared" si="3"/>
        <v>713.8771894129577</v>
      </c>
      <c r="U14" s="597">
        <f t="shared" si="3"/>
        <v>762.87315147320555</v>
      </c>
      <c r="V14" s="598">
        <f t="shared" si="3"/>
        <v>697.64299839099954</v>
      </c>
      <c r="W14" s="599" t="s">
        <v>205</v>
      </c>
      <c r="X14" s="600" t="s">
        <v>205</v>
      </c>
      <c r="Y14" s="601" t="s">
        <v>205</v>
      </c>
      <c r="Z14" s="599" t="s">
        <v>205</v>
      </c>
      <c r="AA14" s="600" t="s">
        <v>205</v>
      </c>
      <c r="AB14" s="601" t="s">
        <v>205</v>
      </c>
      <c r="AD14" s="661"/>
      <c r="AE14" s="648">
        <v>1.4</v>
      </c>
      <c r="AF14" s="649">
        <v>191</v>
      </c>
      <c r="AG14" s="649">
        <v>38</v>
      </c>
      <c r="AH14" s="649">
        <v>19</v>
      </c>
      <c r="AI14" s="649">
        <v>9</v>
      </c>
      <c r="AJ14" s="649">
        <v>5</v>
      </c>
      <c r="AK14" s="649">
        <v>741</v>
      </c>
      <c r="AL14" s="649">
        <v>371</v>
      </c>
      <c r="AM14" s="649">
        <v>174</v>
      </c>
      <c r="AN14" s="649">
        <v>131</v>
      </c>
      <c r="AO14" s="649">
        <v>97</v>
      </c>
      <c r="AR14" s="662" t="s">
        <v>451</v>
      </c>
      <c r="AS14" s="648">
        <v>0.7</v>
      </c>
      <c r="AT14" s="649">
        <v>104646</v>
      </c>
      <c r="AU14" s="649">
        <v>20929</v>
      </c>
      <c r="AV14" s="649">
        <v>10465</v>
      </c>
      <c r="AW14" s="649">
        <v>4661</v>
      </c>
      <c r="AX14" s="649">
        <v>2990</v>
      </c>
      <c r="AY14" s="649">
        <v>1046</v>
      </c>
      <c r="AZ14" s="649">
        <v>523</v>
      </c>
      <c r="BA14" s="649">
        <v>349</v>
      </c>
      <c r="BB14" s="649">
        <v>262</v>
      </c>
      <c r="BC14" s="649">
        <v>209</v>
      </c>
      <c r="BE14" s="663"/>
      <c r="BF14" s="651">
        <v>1.4</v>
      </c>
      <c r="BG14" s="652">
        <v>741</v>
      </c>
      <c r="BH14" s="652">
        <v>371</v>
      </c>
      <c r="BI14" s="652">
        <v>174</v>
      </c>
      <c r="BJ14" s="652">
        <v>131</v>
      </c>
      <c r="BK14" s="652">
        <v>105</v>
      </c>
      <c r="BL14" s="652">
        <v>97</v>
      </c>
    </row>
    <row r="15" spans="1:64" s="432" customFormat="1" x14ac:dyDescent="0.25">
      <c r="A15" s="152"/>
      <c r="B15" s="664" t="s">
        <v>127</v>
      </c>
      <c r="C15" s="612" t="str">
        <f>'COU Crosswalk'!C5</f>
        <v xml:space="preserve">Cera TeWax </v>
      </c>
      <c r="D15" s="665" t="s">
        <v>167</v>
      </c>
      <c r="E15" s="666">
        <v>1</v>
      </c>
      <c r="F15" s="667">
        <v>1</v>
      </c>
      <c r="G15" s="506">
        <v>0.5</v>
      </c>
      <c r="H15" s="668">
        <v>1</v>
      </c>
      <c r="I15" s="668">
        <v>1</v>
      </c>
      <c r="J15" s="507">
        <v>2.1</v>
      </c>
      <c r="K15" s="508">
        <f t="shared" si="0"/>
        <v>1.5507999999999999E-2</v>
      </c>
      <c r="L15" s="508">
        <f t="shared" si="1"/>
        <v>1.62834E-2</v>
      </c>
      <c r="M15" s="509" t="s">
        <v>375</v>
      </c>
      <c r="N15" s="510">
        <f>(INDEX('Dermal Sensitivity Analysis'!$B$55:$D$61, MATCH($M15,'Dermal Sensitivity Analysis'!$A$55:$A$61, 0), MATCH(N$3, 'Dermal Sensitivity Analysis'!$B$54:$D$54, 0)))*$L15*$E15</f>
        <v>0.10085768402154402</v>
      </c>
      <c r="O15" s="511">
        <f>(INDEX('Dermal Sensitivity Analysis'!$B$55:$D$61, MATCH($M15,'Dermal Sensitivity Analysis'!$A$55:$A$61, 0), MATCH(O$3, 'Dermal Sensitivity Analysis'!$B$54:$D$54, 0)))*$L15*$F15</f>
        <v>9.4380041899441353E-2</v>
      </c>
      <c r="P15" s="669">
        <f>(INDEX('Dermal Sensitivity Analysis'!$B$55:$D$61, MATCH($M15,'Dermal Sensitivity Analysis'!$A$55:$A$61, 0), MATCH(P$3, 'Dermal Sensitivity Analysis'!$B$54:$D$54, 0)))*$L15*$F15</f>
        <v>0.10320464788732395</v>
      </c>
      <c r="Q15" s="510">
        <f t="shared" si="15"/>
        <v>0.10085768402154402</v>
      </c>
      <c r="R15" s="511">
        <f t="shared" si="15"/>
        <v>9.4380041899441353E-2</v>
      </c>
      <c r="S15" s="512">
        <f t="shared" si="15"/>
        <v>0.10320464788732395</v>
      </c>
      <c r="T15" s="513">
        <f t="shared" si="3"/>
        <v>71.387718941295759</v>
      </c>
      <c r="U15" s="514">
        <f t="shared" si="3"/>
        <v>76.287315147320541</v>
      </c>
      <c r="V15" s="515">
        <f t="shared" si="3"/>
        <v>69.764299839099948</v>
      </c>
      <c r="W15" s="516" t="s">
        <v>205</v>
      </c>
      <c r="X15" s="517" t="s">
        <v>205</v>
      </c>
      <c r="Y15" s="518" t="s">
        <v>205</v>
      </c>
      <c r="Z15" s="516" t="s">
        <v>205</v>
      </c>
      <c r="AA15" s="517" t="s">
        <v>205</v>
      </c>
      <c r="AB15" s="518" t="s">
        <v>205</v>
      </c>
      <c r="AD15" s="661"/>
      <c r="AE15" s="648">
        <v>2.1</v>
      </c>
      <c r="AF15" s="649">
        <v>128</v>
      </c>
      <c r="AG15" s="649">
        <v>26</v>
      </c>
      <c r="AH15" s="649">
        <v>13</v>
      </c>
      <c r="AI15" s="649">
        <v>6</v>
      </c>
      <c r="AJ15" s="649">
        <v>4</v>
      </c>
      <c r="AK15" s="649">
        <v>494</v>
      </c>
      <c r="AL15" s="649">
        <v>247</v>
      </c>
      <c r="AM15" s="649">
        <v>116</v>
      </c>
      <c r="AN15" s="649">
        <v>87</v>
      </c>
      <c r="AO15" s="649">
        <v>64</v>
      </c>
      <c r="AR15" s="662"/>
      <c r="AS15" s="648">
        <v>1.4</v>
      </c>
      <c r="AT15" s="649">
        <v>52323</v>
      </c>
      <c r="AU15" s="649">
        <v>10465</v>
      </c>
      <c r="AV15" s="649">
        <v>5232</v>
      </c>
      <c r="AW15" s="649">
        <v>2325</v>
      </c>
      <c r="AX15" s="649">
        <v>1495</v>
      </c>
      <c r="AY15" s="649">
        <v>523</v>
      </c>
      <c r="AZ15" s="649">
        <v>262</v>
      </c>
      <c r="BA15" s="649">
        <v>174</v>
      </c>
      <c r="BB15" s="649">
        <v>131</v>
      </c>
      <c r="BC15" s="649">
        <v>105</v>
      </c>
      <c r="BE15" s="663"/>
      <c r="BF15" s="651">
        <v>2.1</v>
      </c>
      <c r="BG15" s="652">
        <v>494</v>
      </c>
      <c r="BH15" s="652">
        <v>247</v>
      </c>
      <c r="BI15" s="652">
        <v>116</v>
      </c>
      <c r="BJ15" s="652">
        <v>87</v>
      </c>
      <c r="BK15" s="652">
        <v>70</v>
      </c>
      <c r="BL15" s="652">
        <v>64</v>
      </c>
    </row>
    <row r="16" spans="1:64" s="432" customFormat="1" x14ac:dyDescent="0.25">
      <c r="A16" s="152"/>
      <c r="B16" s="664"/>
      <c r="C16" s="643"/>
      <c r="D16" s="644" t="s">
        <v>168</v>
      </c>
      <c r="E16" s="645">
        <v>1</v>
      </c>
      <c r="F16" s="646">
        <v>1</v>
      </c>
      <c r="G16" s="530">
        <f>('COU Crosswalk'!K5)/100</f>
        <v>0.4</v>
      </c>
      <c r="H16" s="574">
        <v>1</v>
      </c>
      <c r="I16" s="574">
        <v>1</v>
      </c>
      <c r="J16" s="531">
        <v>1.4</v>
      </c>
      <c r="K16" s="532">
        <f t="shared" si="0"/>
        <v>1.5507999999999999E-2</v>
      </c>
      <c r="L16" s="532">
        <f t="shared" si="1"/>
        <v>8.6844799999999979E-3</v>
      </c>
      <c r="M16" s="557" t="s">
        <v>376</v>
      </c>
      <c r="N16" s="621">
        <f>(INDEX('Dermal Sensitivity Analysis'!$B$55:$D$61, MATCH($M16,'Dermal Sensitivity Analysis'!$A$55:$A$61, 0), MATCH(N$3, 'Dermal Sensitivity Analysis'!$B$54:$D$54, 0)))*$L16*$E16</f>
        <v>2.6895382405745065E-2</v>
      </c>
      <c r="O16" s="622">
        <f>(INDEX('Dermal Sensitivity Analysis'!$B$55:$D$61, MATCH($M16,'Dermal Sensitivity Analysis'!$A$55:$A$61, 0), MATCH(O$3, 'Dermal Sensitivity Analysis'!$B$54:$D$54, 0)))*$L16*$F16</f>
        <v>2.5168011173184356E-2</v>
      </c>
      <c r="P16" s="623">
        <f>(INDEX('Dermal Sensitivity Analysis'!$B$55:$D$61, MATCH($M16,'Dermal Sensitivity Analysis'!$A$55:$A$61, 0), MATCH(P$3, 'Dermal Sensitivity Analysis'!$B$54:$D$54, 0)))*$L16*$F16</f>
        <v>2.7521239436619712E-2</v>
      </c>
      <c r="Q16" s="534">
        <f t="shared" si="15"/>
        <v>2.6895382405745065E-2</v>
      </c>
      <c r="R16" s="535">
        <f t="shared" si="15"/>
        <v>2.5168011173184356E-2</v>
      </c>
      <c r="S16" s="536">
        <f t="shared" si="15"/>
        <v>2.7521239436619712E-2</v>
      </c>
      <c r="T16" s="537">
        <f t="shared" si="3"/>
        <v>267.70394602985914</v>
      </c>
      <c r="U16" s="538">
        <f t="shared" si="3"/>
        <v>286.07743180245211</v>
      </c>
      <c r="V16" s="539">
        <f t="shared" si="3"/>
        <v>261.61612439662485</v>
      </c>
      <c r="W16" s="540" t="s">
        <v>205</v>
      </c>
      <c r="X16" s="541" t="s">
        <v>205</v>
      </c>
      <c r="Y16" s="542" t="s">
        <v>205</v>
      </c>
      <c r="Z16" s="540" t="s">
        <v>205</v>
      </c>
      <c r="AA16" s="541" t="s">
        <v>205</v>
      </c>
      <c r="AB16" s="542" t="s">
        <v>205</v>
      </c>
      <c r="AD16" s="670"/>
      <c r="AE16" s="671">
        <v>2.2999999999999998</v>
      </c>
      <c r="AF16" s="649">
        <v>117</v>
      </c>
      <c r="AG16" s="649">
        <v>23</v>
      </c>
      <c r="AH16" s="649">
        <v>12</v>
      </c>
      <c r="AI16" s="649">
        <v>5</v>
      </c>
      <c r="AJ16" s="649">
        <v>3</v>
      </c>
      <c r="AK16" s="649">
        <v>451</v>
      </c>
      <c r="AL16" s="649">
        <v>226</v>
      </c>
      <c r="AM16" s="649">
        <v>106</v>
      </c>
      <c r="AN16" s="649">
        <v>80</v>
      </c>
      <c r="AO16" s="649">
        <v>59</v>
      </c>
      <c r="AR16" s="662"/>
      <c r="AS16" s="648">
        <v>2.1</v>
      </c>
      <c r="AT16" s="649">
        <v>34882</v>
      </c>
      <c r="AU16" s="649">
        <v>6976</v>
      </c>
      <c r="AV16" s="649">
        <v>3488</v>
      </c>
      <c r="AW16" s="649">
        <v>1550</v>
      </c>
      <c r="AX16" s="649">
        <v>997</v>
      </c>
      <c r="AY16" s="649">
        <v>349</v>
      </c>
      <c r="AZ16" s="649">
        <v>174</v>
      </c>
      <c r="BA16" s="649">
        <v>116</v>
      </c>
      <c r="BB16" s="649">
        <v>87</v>
      </c>
      <c r="BC16" s="649">
        <v>70</v>
      </c>
      <c r="BE16" s="672"/>
      <c r="BF16" s="673">
        <v>2.2999999999999998</v>
      </c>
      <c r="BG16" s="652">
        <v>451</v>
      </c>
      <c r="BH16" s="652">
        <v>226</v>
      </c>
      <c r="BI16" s="652">
        <v>106</v>
      </c>
      <c r="BJ16" s="652">
        <v>80</v>
      </c>
      <c r="BK16" s="652">
        <v>64</v>
      </c>
      <c r="BL16" s="652">
        <v>59</v>
      </c>
    </row>
    <row r="17" spans="1:64" s="432" customFormat="1" ht="15.75" thickBot="1" x14ac:dyDescent="0.3">
      <c r="A17" s="152"/>
      <c r="B17" s="664"/>
      <c r="C17" s="654"/>
      <c r="D17" s="655" t="s">
        <v>169</v>
      </c>
      <c r="E17" s="656">
        <v>1</v>
      </c>
      <c r="F17" s="657">
        <v>1</v>
      </c>
      <c r="G17" s="588">
        <f>('COU Crosswalk'!J5)/100</f>
        <v>0.3</v>
      </c>
      <c r="H17" s="589">
        <v>1</v>
      </c>
      <c r="I17" s="589">
        <v>1</v>
      </c>
      <c r="J17" s="590">
        <v>0.7</v>
      </c>
      <c r="K17" s="532">
        <f t="shared" si="0"/>
        <v>1.5507999999999999E-2</v>
      </c>
      <c r="L17" s="591">
        <f t="shared" si="1"/>
        <v>3.2566799999999996E-3</v>
      </c>
      <c r="M17" s="592" t="s">
        <v>376</v>
      </c>
      <c r="N17" s="658">
        <f>(INDEX('Dermal Sensitivity Analysis'!$B$55:$D$61, MATCH($M17,'Dermal Sensitivity Analysis'!$A$55:$A$61, 0), MATCH(N$3, 'Dermal Sensitivity Analysis'!$B$54:$D$54, 0)))*$L17*$E17</f>
        <v>1.00857684021544E-2</v>
      </c>
      <c r="O17" s="659">
        <f>(INDEX('Dermal Sensitivity Analysis'!$B$55:$D$61, MATCH($M17,'Dermal Sensitivity Analysis'!$A$55:$A$61, 0), MATCH(O$3, 'Dermal Sensitivity Analysis'!$B$54:$D$54, 0)))*$L17*$F17</f>
        <v>9.4380041899441349E-3</v>
      </c>
      <c r="P17" s="660">
        <f>(INDEX('Dermal Sensitivity Analysis'!$B$55:$D$61, MATCH($M17,'Dermal Sensitivity Analysis'!$A$55:$A$61, 0), MATCH(P$3, 'Dermal Sensitivity Analysis'!$B$54:$D$54, 0)))*$L17*$F17</f>
        <v>1.0320464788732393E-2</v>
      </c>
      <c r="Q17" s="593">
        <f t="shared" si="15"/>
        <v>1.00857684021544E-2</v>
      </c>
      <c r="R17" s="594">
        <f t="shared" si="15"/>
        <v>9.4380041899441349E-3</v>
      </c>
      <c r="S17" s="595">
        <f t="shared" si="15"/>
        <v>1.0320464788732393E-2</v>
      </c>
      <c r="T17" s="596">
        <f t="shared" si="3"/>
        <v>713.8771894129577</v>
      </c>
      <c r="U17" s="597">
        <f t="shared" si="3"/>
        <v>762.87315147320555</v>
      </c>
      <c r="V17" s="598">
        <f t="shared" si="3"/>
        <v>697.64299839099954</v>
      </c>
      <c r="W17" s="599" t="s">
        <v>205</v>
      </c>
      <c r="X17" s="600" t="s">
        <v>205</v>
      </c>
      <c r="Y17" s="601" t="s">
        <v>205</v>
      </c>
      <c r="Z17" s="599" t="s">
        <v>205</v>
      </c>
      <c r="AA17" s="600" t="s">
        <v>205</v>
      </c>
      <c r="AB17" s="601" t="s">
        <v>205</v>
      </c>
      <c r="AD17" s="674" t="s">
        <v>449</v>
      </c>
      <c r="AE17" s="675"/>
      <c r="AF17" s="675"/>
      <c r="AG17" s="675"/>
      <c r="AH17" s="675"/>
      <c r="AI17" s="675"/>
      <c r="AJ17" s="675"/>
      <c r="AK17" s="675"/>
      <c r="AL17" s="675"/>
      <c r="AM17" s="675"/>
      <c r="AN17" s="675"/>
      <c r="AO17" s="676"/>
      <c r="AR17" s="662"/>
      <c r="AS17" s="671">
        <v>2.2999999999999998</v>
      </c>
      <c r="AT17" s="649">
        <v>31849</v>
      </c>
      <c r="AU17" s="649">
        <v>6370</v>
      </c>
      <c r="AV17" s="649">
        <v>3185</v>
      </c>
      <c r="AW17" s="649">
        <v>1416</v>
      </c>
      <c r="AX17" s="649">
        <v>910</v>
      </c>
      <c r="AY17" s="649">
        <v>318</v>
      </c>
      <c r="AZ17" s="649">
        <v>159</v>
      </c>
      <c r="BA17" s="649">
        <v>106</v>
      </c>
      <c r="BB17" s="649">
        <v>80</v>
      </c>
      <c r="BC17" s="649">
        <v>64</v>
      </c>
      <c r="BE17" s="677" t="s">
        <v>471</v>
      </c>
      <c r="BF17" s="678"/>
      <c r="BG17" s="678"/>
      <c r="BH17" s="678"/>
      <c r="BI17" s="678"/>
      <c r="BJ17" s="678"/>
      <c r="BK17" s="678"/>
      <c r="BL17" s="679"/>
    </row>
    <row r="18" spans="1:64" s="432" customFormat="1" ht="18.75" thickBot="1" x14ac:dyDescent="0.3">
      <c r="A18" s="152"/>
      <c r="C18" s="680" t="s">
        <v>426</v>
      </c>
      <c r="D18" s="681" t="s">
        <v>427</v>
      </c>
      <c r="E18" s="666">
        <v>1</v>
      </c>
      <c r="F18" s="667">
        <v>1</v>
      </c>
      <c r="G18" s="682">
        <v>0.2</v>
      </c>
      <c r="H18" s="668">
        <v>1</v>
      </c>
      <c r="I18" s="668">
        <v>1</v>
      </c>
      <c r="J18" s="683">
        <v>2.2999999999999998</v>
      </c>
      <c r="K18" s="684">
        <f t="shared" si="0"/>
        <v>1.5507999999999999E-2</v>
      </c>
      <c r="L18" s="508">
        <f t="shared" ref="L18:L19" si="16">J18*G18*K18</f>
        <v>7.133679999999999E-3</v>
      </c>
      <c r="M18" s="685" t="s">
        <v>375</v>
      </c>
      <c r="N18" s="510">
        <f>(INDEX('Dermal Sensitivity Analysis'!$B$55:$D$61, MATCH($M18,'Dermal Sensitivity Analysis'!$A$55:$A$61, 0), MATCH(N$3, 'Dermal Sensitivity Analysis'!$B$54:$D$54, 0)))*$L18*$E18</f>
        <v>4.4185271095152613E-2</v>
      </c>
      <c r="O18" s="511">
        <f>(INDEX('Dermal Sensitivity Analysis'!$B$55:$D$61, MATCH($M18,'Dermal Sensitivity Analysis'!$A$55:$A$61, 0), MATCH(O$3, 'Dermal Sensitivity Analysis'!$B$54:$D$54, 0)))*$L18*$F18</f>
        <v>4.1347446927374305E-2</v>
      </c>
      <c r="P18" s="669">
        <f>(INDEX('Dermal Sensitivity Analysis'!$B$55:$D$61, MATCH($M18,'Dermal Sensitivity Analysis'!$A$55:$A$61, 0), MATCH(P$3, 'Dermal Sensitivity Analysis'!$B$54:$D$54, 0)))*$L18*$F18</f>
        <v>4.5213464788732394E-2</v>
      </c>
      <c r="Q18" s="510">
        <f t="shared" ref="Q18:Q19" si="17">N18*$I18</f>
        <v>4.4185271095152613E-2</v>
      </c>
      <c r="R18" s="511">
        <f t="shared" ref="R18:R19" si="18">O18*$I18</f>
        <v>4.1347446927374305E-2</v>
      </c>
      <c r="S18" s="512">
        <f t="shared" ref="S18:S19" si="19">P18*$I18</f>
        <v>4.5213464788732394E-2</v>
      </c>
      <c r="T18" s="513">
        <f t="shared" ref="T18:T19" si="20">$AD$3/Q18</f>
        <v>162.9502280181751</v>
      </c>
      <c r="U18" s="514">
        <f t="shared" ref="U18:U19" si="21">$AD$3/R18</f>
        <v>174.1340889232317</v>
      </c>
      <c r="V18" s="515">
        <f t="shared" ref="V18:V19" si="22">$AD$3/S18</f>
        <v>159.24459745881509</v>
      </c>
      <c r="W18" s="516" t="s">
        <v>205</v>
      </c>
      <c r="X18" s="517" t="s">
        <v>205</v>
      </c>
      <c r="Y18" s="518" t="s">
        <v>205</v>
      </c>
      <c r="Z18" s="516" t="s">
        <v>205</v>
      </c>
      <c r="AA18" s="517" t="s">
        <v>205</v>
      </c>
      <c r="AB18" s="518" t="s">
        <v>205</v>
      </c>
      <c r="AD18" s="686" t="s">
        <v>450</v>
      </c>
      <c r="AE18" s="687"/>
      <c r="AF18" s="687"/>
      <c r="AG18" s="687"/>
      <c r="AH18" s="687"/>
      <c r="AI18" s="687"/>
      <c r="AJ18" s="687"/>
      <c r="AK18" s="687"/>
      <c r="AL18" s="687"/>
      <c r="AM18" s="687"/>
      <c r="AN18" s="687"/>
      <c r="AO18" s="688"/>
      <c r="AR18" s="689" t="s">
        <v>449</v>
      </c>
      <c r="AS18" s="690"/>
      <c r="AT18" s="690"/>
      <c r="AU18" s="690"/>
      <c r="AV18" s="690"/>
      <c r="AW18" s="690"/>
      <c r="AX18" s="690"/>
      <c r="AY18" s="690"/>
      <c r="AZ18" s="690"/>
      <c r="BA18" s="690"/>
      <c r="BB18" s="690"/>
      <c r="BC18" s="691"/>
      <c r="BE18" s="692" t="s">
        <v>472</v>
      </c>
      <c r="BF18" s="693"/>
      <c r="BG18" s="693"/>
      <c r="BH18" s="693"/>
      <c r="BI18" s="693"/>
      <c r="BJ18" s="693"/>
      <c r="BK18" s="693"/>
      <c r="BL18" s="694"/>
    </row>
    <row r="19" spans="1:64" s="432" customFormat="1" ht="18.75" thickBot="1" x14ac:dyDescent="0.3">
      <c r="A19" s="152"/>
      <c r="C19" s="680" t="s">
        <v>426</v>
      </c>
      <c r="D19" s="681" t="s">
        <v>427</v>
      </c>
      <c r="E19" s="666">
        <v>1</v>
      </c>
      <c r="F19" s="667">
        <v>1</v>
      </c>
      <c r="G19" s="682">
        <v>0.1</v>
      </c>
      <c r="H19" s="668">
        <v>1</v>
      </c>
      <c r="I19" s="668">
        <v>1</v>
      </c>
      <c r="J19" s="683">
        <v>2.1</v>
      </c>
      <c r="K19" s="684">
        <f t="shared" si="0"/>
        <v>1.5507999999999999E-2</v>
      </c>
      <c r="L19" s="508">
        <f t="shared" si="16"/>
        <v>3.2566800000000001E-3</v>
      </c>
      <c r="M19" s="685" t="s">
        <v>375</v>
      </c>
      <c r="N19" s="510">
        <f>(INDEX('Dermal Sensitivity Analysis'!$B$55:$D$61, MATCH($M19,'Dermal Sensitivity Analysis'!$A$55:$A$61, 0), MATCH(N$3, 'Dermal Sensitivity Analysis'!$B$54:$D$54, 0)))*$L19*$E19</f>
        <v>2.0171536804308804E-2</v>
      </c>
      <c r="O19" s="511">
        <f>(INDEX('Dermal Sensitivity Analysis'!$B$55:$D$61, MATCH($M19,'Dermal Sensitivity Analysis'!$A$55:$A$61, 0), MATCH(O$3, 'Dermal Sensitivity Analysis'!$B$54:$D$54, 0)))*$L19*$F19</f>
        <v>1.887600837988827E-2</v>
      </c>
      <c r="P19" s="669">
        <f>(INDEX('Dermal Sensitivity Analysis'!$B$55:$D$61, MATCH($M19,'Dermal Sensitivity Analysis'!$A$55:$A$61, 0), MATCH(P$3, 'Dermal Sensitivity Analysis'!$B$54:$D$54, 0)))*$L19*$F19</f>
        <v>2.064092957746479E-2</v>
      </c>
      <c r="Q19" s="510">
        <f t="shared" si="17"/>
        <v>2.0171536804308804E-2</v>
      </c>
      <c r="R19" s="511">
        <f t="shared" si="18"/>
        <v>1.887600837988827E-2</v>
      </c>
      <c r="S19" s="512">
        <f t="shared" si="19"/>
        <v>2.064092957746479E-2</v>
      </c>
      <c r="T19" s="513">
        <f t="shared" si="20"/>
        <v>356.9385947064788</v>
      </c>
      <c r="U19" s="514">
        <f t="shared" si="21"/>
        <v>381.43657573660278</v>
      </c>
      <c r="V19" s="515">
        <f t="shared" si="22"/>
        <v>348.82149919549971</v>
      </c>
      <c r="W19" s="516" t="s">
        <v>205</v>
      </c>
      <c r="X19" s="517" t="s">
        <v>205</v>
      </c>
      <c r="Y19" s="518" t="s">
        <v>205</v>
      </c>
      <c r="Z19" s="516" t="s">
        <v>205</v>
      </c>
      <c r="AA19" s="517" t="s">
        <v>205</v>
      </c>
      <c r="AB19" s="518" t="s">
        <v>205</v>
      </c>
      <c r="AD19" s="695" t="s">
        <v>433</v>
      </c>
      <c r="AE19" s="696"/>
      <c r="AF19" s="696"/>
      <c r="AG19" s="696"/>
      <c r="AH19" s="696"/>
      <c r="AI19" s="696"/>
      <c r="AJ19" s="696"/>
      <c r="AK19" s="696"/>
      <c r="AL19" s="696"/>
      <c r="AM19" s="696"/>
      <c r="AN19" s="696"/>
      <c r="AO19" s="697"/>
      <c r="AR19" s="698" t="s">
        <v>458</v>
      </c>
      <c r="AS19" s="699"/>
      <c r="AT19" s="699"/>
      <c r="AU19" s="699"/>
      <c r="AV19" s="699"/>
      <c r="AW19" s="699"/>
      <c r="AX19" s="699"/>
      <c r="AY19" s="699"/>
      <c r="AZ19" s="699"/>
      <c r="BA19" s="699"/>
      <c r="BB19" s="699"/>
      <c r="BC19" s="700"/>
      <c r="BE19" s="701" t="s">
        <v>456</v>
      </c>
      <c r="BF19" s="702"/>
      <c r="BG19" s="702"/>
      <c r="BH19" s="702"/>
      <c r="BI19" s="702"/>
      <c r="BJ19" s="702"/>
      <c r="BK19" s="702"/>
      <c r="BL19" s="703"/>
    </row>
    <row r="20" spans="1:64" s="432" customFormat="1" ht="15.75" thickBot="1" x14ac:dyDescent="0.3">
      <c r="A20" s="152"/>
      <c r="C20" s="680" t="s">
        <v>426</v>
      </c>
      <c r="D20" s="681" t="s">
        <v>427</v>
      </c>
      <c r="E20" s="666">
        <v>1</v>
      </c>
      <c r="F20" s="667">
        <v>1</v>
      </c>
      <c r="G20" s="682">
        <v>0.2</v>
      </c>
      <c r="H20" s="668">
        <v>1</v>
      </c>
      <c r="I20" s="668">
        <v>1</v>
      </c>
      <c r="J20" s="683">
        <v>0.7</v>
      </c>
      <c r="K20" s="684">
        <f t="shared" si="0"/>
        <v>1.5507999999999999E-2</v>
      </c>
      <c r="L20" s="508">
        <f t="shared" ref="L20" si="23">J20*G20*K20</f>
        <v>2.1711199999999995E-3</v>
      </c>
      <c r="M20" s="685" t="s">
        <v>375</v>
      </c>
      <c r="N20" s="510">
        <f>(INDEX('Dermal Sensitivity Analysis'!$B$55:$D$61, MATCH($M20,'Dermal Sensitivity Analysis'!$A$55:$A$61, 0), MATCH(N$3, 'Dermal Sensitivity Analysis'!$B$54:$D$54, 0)))*$L20*$E20</f>
        <v>1.3447691202872532E-2</v>
      </c>
      <c r="O20" s="511">
        <f>(INDEX('Dermal Sensitivity Analysis'!$B$55:$D$61, MATCH($M20,'Dermal Sensitivity Analysis'!$A$55:$A$61, 0), MATCH(O$3, 'Dermal Sensitivity Analysis'!$B$54:$D$54, 0)))*$L20*$F20</f>
        <v>1.2584005586592178E-2</v>
      </c>
      <c r="P20" s="669">
        <f>(INDEX('Dermal Sensitivity Analysis'!$B$55:$D$61, MATCH($M20,'Dermal Sensitivity Analysis'!$A$55:$A$61, 0), MATCH(P$3, 'Dermal Sensitivity Analysis'!$B$54:$D$54, 0)))*$L20*$F20</f>
        <v>1.3760619718309856E-2</v>
      </c>
      <c r="Q20" s="510">
        <f t="shared" ref="Q20" si="24">N20*$I20</f>
        <v>1.3447691202872532E-2</v>
      </c>
      <c r="R20" s="511">
        <f t="shared" ref="R20" si="25">O20*$I20</f>
        <v>1.2584005586592178E-2</v>
      </c>
      <c r="S20" s="512">
        <f t="shared" ref="S20" si="26">P20*$I20</f>
        <v>1.3760619718309856E-2</v>
      </c>
      <c r="T20" s="513">
        <f t="shared" ref="T20" si="27">$AD$3/Q20</f>
        <v>535.40789205971828</v>
      </c>
      <c r="U20" s="514">
        <f t="shared" ref="U20" si="28">$AD$3/R20</f>
        <v>572.15486360490422</v>
      </c>
      <c r="V20" s="515">
        <f t="shared" ref="V20" si="29">$AD$3/S20</f>
        <v>523.23224879324971</v>
      </c>
      <c r="W20" s="516" t="s">
        <v>205</v>
      </c>
      <c r="X20" s="517" t="s">
        <v>205</v>
      </c>
      <c r="Y20" s="518" t="s">
        <v>205</v>
      </c>
      <c r="Z20" s="516" t="s">
        <v>205</v>
      </c>
      <c r="AA20" s="517" t="s">
        <v>205</v>
      </c>
      <c r="AB20" s="518" t="s">
        <v>205</v>
      </c>
      <c r="AD20" s="520"/>
      <c r="AR20" s="704" t="s">
        <v>457</v>
      </c>
      <c r="AS20" s="705"/>
      <c r="AT20" s="705"/>
      <c r="AU20" s="705"/>
      <c r="AV20" s="705"/>
      <c r="AW20" s="705"/>
      <c r="AX20" s="705"/>
      <c r="AY20" s="705"/>
      <c r="AZ20" s="705"/>
      <c r="BA20" s="705"/>
      <c r="BB20" s="705"/>
      <c r="BC20" s="706"/>
      <c r="BE20" s="707"/>
      <c r="BF20" s="707"/>
      <c r="BG20" s="707"/>
      <c r="BH20" s="707"/>
      <c r="BI20" s="707"/>
      <c r="BJ20" s="707"/>
      <c r="BK20" s="707"/>
      <c r="BL20" s="707"/>
    </row>
    <row r="21" spans="1:64" s="432" customFormat="1" ht="15.75" thickBot="1" x14ac:dyDescent="0.3">
      <c r="A21" s="152"/>
      <c r="C21" s="680" t="s">
        <v>426</v>
      </c>
      <c r="D21" s="681" t="s">
        <v>427</v>
      </c>
      <c r="E21" s="666">
        <v>1</v>
      </c>
      <c r="F21" s="667">
        <v>1</v>
      </c>
      <c r="G21" s="682">
        <v>5.0000000000000001E-3</v>
      </c>
      <c r="H21" s="668">
        <v>1</v>
      </c>
      <c r="I21" s="668">
        <v>1</v>
      </c>
      <c r="J21" s="683">
        <v>0.7</v>
      </c>
      <c r="K21" s="684">
        <f t="shared" si="0"/>
        <v>1.5507999999999999E-2</v>
      </c>
      <c r="L21" s="508">
        <f t="shared" ref="L21" si="30">J21*G21*K21</f>
        <v>5.4277999999999991E-5</v>
      </c>
      <c r="M21" s="685" t="s">
        <v>375</v>
      </c>
      <c r="N21" s="510">
        <f>(INDEX('Dermal Sensitivity Analysis'!$B$55:$D$61, MATCH($M21,'Dermal Sensitivity Analysis'!$A$55:$A$61, 0), MATCH(N$3, 'Dermal Sensitivity Analysis'!$B$54:$D$54, 0)))*$L21*$E21</f>
        <v>3.3619228007181331E-4</v>
      </c>
      <c r="O21" s="511">
        <f>(INDEX('Dermal Sensitivity Analysis'!$B$55:$D$61, MATCH($M21,'Dermal Sensitivity Analysis'!$A$55:$A$61, 0), MATCH(O$3, 'Dermal Sensitivity Analysis'!$B$54:$D$54, 0)))*$L21*$F21</f>
        <v>3.1460013966480446E-4</v>
      </c>
      <c r="P21" s="669">
        <f>(INDEX('Dermal Sensitivity Analysis'!$B$55:$D$61, MATCH($M21,'Dermal Sensitivity Analysis'!$A$55:$A$61, 0), MATCH(P$3, 'Dermal Sensitivity Analysis'!$B$54:$D$54, 0)))*$L21*$F21</f>
        <v>3.4401549295774643E-4</v>
      </c>
      <c r="Q21" s="510">
        <f t="shared" ref="Q21" si="31">N21*$I21</f>
        <v>3.3619228007181331E-4</v>
      </c>
      <c r="R21" s="511">
        <f t="shared" ref="R21" si="32">O21*$I21</f>
        <v>3.1460013966480446E-4</v>
      </c>
      <c r="S21" s="512">
        <f t="shared" ref="S21" si="33">P21*$I21</f>
        <v>3.4401549295774643E-4</v>
      </c>
      <c r="T21" s="513">
        <f t="shared" ref="T21" si="34">$AD$3/Q21</f>
        <v>21416.315682388733</v>
      </c>
      <c r="U21" s="514">
        <f t="shared" ref="U21" si="35">$AD$3/R21</f>
        <v>22886.194544196169</v>
      </c>
      <c r="V21" s="515">
        <f t="shared" ref="V21" si="36">$AD$3/S21</f>
        <v>20929.289951729985</v>
      </c>
      <c r="W21" s="516"/>
      <c r="X21" s="517"/>
      <c r="Y21" s="518"/>
      <c r="Z21" s="516"/>
      <c r="AA21" s="517"/>
      <c r="AB21" s="518"/>
      <c r="AD21" s="520" t="s">
        <v>489</v>
      </c>
      <c r="AL21" s="520" t="s">
        <v>490</v>
      </c>
    </row>
    <row r="22" spans="1:64" s="432" customFormat="1" ht="15.75" customHeight="1" thickBot="1" x14ac:dyDescent="0.3">
      <c r="A22" s="152"/>
      <c r="B22" s="708" t="s">
        <v>127</v>
      </c>
      <c r="C22" s="709" t="str">
        <f>'COU Crosswalk'!C6</f>
        <v xml:space="preserve">Quartz Toner </v>
      </c>
      <c r="D22" s="665" t="s">
        <v>167</v>
      </c>
      <c r="E22" s="666">
        <v>1</v>
      </c>
      <c r="F22" s="667">
        <v>1</v>
      </c>
      <c r="G22" s="506">
        <f>('COU Crosswalk'!L6)/100</f>
        <v>3.5000000000000003E-2</v>
      </c>
      <c r="H22" s="668">
        <v>1</v>
      </c>
      <c r="I22" s="668">
        <v>1</v>
      </c>
      <c r="J22" s="507">
        <v>2.1</v>
      </c>
      <c r="K22" s="710">
        <f>$M$54</f>
        <v>1.1613999999999999E-2</v>
      </c>
      <c r="L22" s="508">
        <f t="shared" si="1"/>
        <v>8.5362900000000006E-4</v>
      </c>
      <c r="M22" s="509" t="s">
        <v>375</v>
      </c>
      <c r="N22" s="621">
        <f>(INDEX('Dermal Sensitivity Analysis'!$B$55:$D$61, MATCH($M22,'Dermal Sensitivity Analysis'!$A$55:$A$61, 0), MATCH(N$3, 'Dermal Sensitivity Analysis'!$B$54:$D$54, 0)))*$L22*$E22</f>
        <v>5.2872891382405767E-3</v>
      </c>
      <c r="O22" s="622">
        <f>(INDEX('Dermal Sensitivity Analysis'!$B$55:$D$61, MATCH($M22,'Dermal Sensitivity Analysis'!$A$55:$A$61, 0), MATCH(O$3, 'Dermal Sensitivity Analysis'!$B$54:$D$54, 0)))*$L22*$F22</f>
        <v>4.9477099860335202E-3</v>
      </c>
      <c r="P22" s="623">
        <f>(INDEX('Dermal Sensitivity Analysis'!$B$55:$D$61, MATCH($M22,'Dermal Sensitivity Analysis'!$A$55:$A$61, 0), MATCH(P$3, 'Dermal Sensitivity Analysis'!$B$54:$D$54, 0)))*$L22*$F22</f>
        <v>5.4103246478873247E-3</v>
      </c>
      <c r="Q22" s="510">
        <f t="shared" si="15"/>
        <v>5.2872891382405767E-3</v>
      </c>
      <c r="R22" s="511">
        <f t="shared" si="15"/>
        <v>4.9477099860335202E-3</v>
      </c>
      <c r="S22" s="512">
        <f t="shared" si="15"/>
        <v>5.4103246478873247E-3</v>
      </c>
      <c r="T22" s="513">
        <f t="shared" si="3"/>
        <v>1361.7564335427865</v>
      </c>
      <c r="U22" s="514">
        <f t="shared" si="3"/>
        <v>1455.2186810310795</v>
      </c>
      <c r="V22" s="515">
        <f t="shared" si="3"/>
        <v>1330.7889024388815</v>
      </c>
      <c r="W22" s="516" t="s">
        <v>205</v>
      </c>
      <c r="X22" s="517" t="s">
        <v>205</v>
      </c>
      <c r="Y22" s="518" t="s">
        <v>205</v>
      </c>
      <c r="Z22" s="516" t="s">
        <v>205</v>
      </c>
      <c r="AA22" s="517" t="s">
        <v>205</v>
      </c>
      <c r="AB22" s="518" t="s">
        <v>205</v>
      </c>
      <c r="AD22" s="711" t="s">
        <v>468</v>
      </c>
      <c r="AE22" s="712"/>
      <c r="AF22" s="712"/>
      <c r="AG22" s="712"/>
      <c r="AH22" s="712"/>
      <c r="AI22" s="712"/>
      <c r="AJ22" s="713"/>
      <c r="AK22" s="714"/>
      <c r="AL22" s="711" t="s">
        <v>467</v>
      </c>
      <c r="AM22" s="712"/>
      <c r="AN22" s="712"/>
      <c r="AO22" s="712"/>
      <c r="AP22" s="712"/>
      <c r="AQ22" s="712"/>
      <c r="AR22" s="713"/>
    </row>
    <row r="23" spans="1:64" s="432" customFormat="1" x14ac:dyDescent="0.25">
      <c r="A23" s="152"/>
      <c r="B23" s="715"/>
      <c r="C23" s="716"/>
      <c r="D23" s="717" t="s">
        <v>425</v>
      </c>
      <c r="E23" s="666">
        <v>1</v>
      </c>
      <c r="F23" s="667">
        <v>1</v>
      </c>
      <c r="G23" s="506">
        <f>('COU Crosswalk'!L7)/100</f>
        <v>3.5000000000000003E-2</v>
      </c>
      <c r="H23" s="668">
        <v>1</v>
      </c>
      <c r="I23" s="668">
        <v>1</v>
      </c>
      <c r="J23" s="507">
        <v>2.2999999999999998</v>
      </c>
      <c r="K23" s="718">
        <f>$M$53</f>
        <v>1.5507999999999999E-2</v>
      </c>
      <c r="L23" s="508">
        <f t="shared" ref="L23" si="37">J23*G23*K23</f>
        <v>1.2483939999999999E-3</v>
      </c>
      <c r="M23" s="509" t="s">
        <v>375</v>
      </c>
      <c r="N23" s="621">
        <f>(INDEX('Dermal Sensitivity Analysis'!$B$55:$D$61, MATCH($M23,'Dermal Sensitivity Analysis'!$A$55:$A$61, 0), MATCH(N$3, 'Dermal Sensitivity Analysis'!$B$54:$D$54, 0)))*$L23*$E23</f>
        <v>7.7324224416517075E-3</v>
      </c>
      <c r="O23" s="622">
        <f>(INDEX('Dermal Sensitivity Analysis'!$B$55:$D$61, MATCH($M23,'Dermal Sensitivity Analysis'!$A$55:$A$61, 0), MATCH(O$3, 'Dermal Sensitivity Analysis'!$B$54:$D$54, 0)))*$L23*$F23</f>
        <v>7.2358032122905036E-3</v>
      </c>
      <c r="P23" s="623">
        <f>(INDEX('Dermal Sensitivity Analysis'!$B$55:$D$61, MATCH($M23,'Dermal Sensitivity Analysis'!$A$55:$A$61, 0), MATCH(P$3, 'Dermal Sensitivity Analysis'!$B$54:$D$54, 0)))*$L23*$F23</f>
        <v>7.9123563380281686E-3</v>
      </c>
      <c r="Q23" s="510">
        <f t="shared" ref="Q23" si="38">N23*$I23</f>
        <v>7.7324224416517075E-3</v>
      </c>
      <c r="R23" s="511">
        <f t="shared" ref="R23" si="39">O23*$I23</f>
        <v>7.2358032122905036E-3</v>
      </c>
      <c r="S23" s="512">
        <f t="shared" ref="S23" si="40">P23*$I23</f>
        <v>7.9123563380281686E-3</v>
      </c>
      <c r="T23" s="513">
        <f t="shared" ref="T23" si="41">$AD$3/Q23</f>
        <v>931.14416010385776</v>
      </c>
      <c r="U23" s="514">
        <f t="shared" ref="U23" si="42">$AD$3/R23</f>
        <v>995.051936704181</v>
      </c>
      <c r="V23" s="515">
        <f t="shared" ref="V23" si="43">$AD$3/S23</f>
        <v>909.96912833608633</v>
      </c>
      <c r="W23" s="516" t="s">
        <v>205</v>
      </c>
      <c r="X23" s="517" t="s">
        <v>205</v>
      </c>
      <c r="Y23" s="518" t="s">
        <v>205</v>
      </c>
      <c r="Z23" s="516" t="s">
        <v>205</v>
      </c>
      <c r="AA23" s="517" t="s">
        <v>205</v>
      </c>
      <c r="AB23" s="518" t="s">
        <v>205</v>
      </c>
      <c r="AD23" s="719" t="s">
        <v>482</v>
      </c>
      <c r="AE23" s="720"/>
      <c r="AF23" s="720"/>
      <c r="AG23" s="720"/>
      <c r="AH23" s="720"/>
      <c r="AI23" s="720"/>
      <c r="AJ23" s="721"/>
      <c r="AK23" s="714"/>
      <c r="AL23" s="719" t="s">
        <v>482</v>
      </c>
      <c r="AM23" s="720"/>
      <c r="AN23" s="720"/>
      <c r="AO23" s="720"/>
      <c r="AP23" s="720"/>
      <c r="AQ23" s="720"/>
      <c r="AR23" s="721"/>
    </row>
    <row r="24" spans="1:64" s="432" customFormat="1" x14ac:dyDescent="0.25">
      <c r="A24" s="152"/>
      <c r="B24" s="715"/>
      <c r="C24" s="716"/>
      <c r="D24" s="644" t="s">
        <v>168</v>
      </c>
      <c r="E24" s="645">
        <v>1</v>
      </c>
      <c r="F24" s="646">
        <v>1</v>
      </c>
      <c r="G24" s="530">
        <f>('COU Crosswalk'!K6)/100</f>
        <v>2.2499999999999999E-2</v>
      </c>
      <c r="H24" s="574">
        <v>1</v>
      </c>
      <c r="I24" s="574">
        <v>1</v>
      </c>
      <c r="J24" s="531">
        <v>1.4</v>
      </c>
      <c r="K24" s="722">
        <f>$M$54</f>
        <v>1.1613999999999999E-2</v>
      </c>
      <c r="L24" s="532">
        <f t="shared" si="1"/>
        <v>3.65841E-4</v>
      </c>
      <c r="M24" s="557" t="s">
        <v>376</v>
      </c>
      <c r="N24" s="621">
        <f>(INDEX('Dermal Sensitivity Analysis'!$B$55:$D$61, MATCH($M24,'Dermal Sensitivity Analysis'!$A$55:$A$61, 0), MATCH(N$3, 'Dermal Sensitivity Analysis'!$B$54:$D$54, 0)))*$L24*$E24</f>
        <v>1.1329905296229806E-3</v>
      </c>
      <c r="O24" s="622">
        <f>(INDEX('Dermal Sensitivity Analysis'!$B$55:$D$61, MATCH($M24,'Dermal Sensitivity Analysis'!$A$55:$A$61, 0), MATCH(O$3, 'Dermal Sensitivity Analysis'!$B$54:$D$54, 0)))*$L24*$F24</f>
        <v>1.0602235684357543E-3</v>
      </c>
      <c r="P24" s="623">
        <f>(INDEX('Dermal Sensitivity Analysis'!$B$55:$D$61, MATCH($M24,'Dermal Sensitivity Analysis'!$A$55:$A$61, 0), MATCH(P$3, 'Dermal Sensitivity Analysis'!$B$54:$D$54, 0)))*$L24*$F24</f>
        <v>1.159355281690141E-3</v>
      </c>
      <c r="Q24" s="534">
        <f t="shared" si="15"/>
        <v>1.1329905296229806E-3</v>
      </c>
      <c r="R24" s="535">
        <f t="shared" si="15"/>
        <v>1.0602235684357543E-3</v>
      </c>
      <c r="S24" s="536">
        <f t="shared" si="15"/>
        <v>1.159355281690141E-3</v>
      </c>
      <c r="T24" s="537">
        <f t="shared" si="3"/>
        <v>6354.8633565330038</v>
      </c>
      <c r="U24" s="538">
        <f t="shared" si="3"/>
        <v>6791.0205114783712</v>
      </c>
      <c r="V24" s="539">
        <f t="shared" si="3"/>
        <v>6210.3482113814462</v>
      </c>
      <c r="W24" s="540" t="s">
        <v>205</v>
      </c>
      <c r="X24" s="541" t="s">
        <v>205</v>
      </c>
      <c r="Y24" s="542" t="s">
        <v>205</v>
      </c>
      <c r="Z24" s="540" t="s">
        <v>205</v>
      </c>
      <c r="AA24" s="541" t="s">
        <v>205</v>
      </c>
      <c r="AB24" s="542" t="s">
        <v>205</v>
      </c>
      <c r="AD24" s="723" t="s">
        <v>483</v>
      </c>
      <c r="AE24" s="724"/>
      <c r="AF24" s="724"/>
      <c r="AG24" s="724"/>
      <c r="AH24" s="724"/>
      <c r="AI24" s="724"/>
      <c r="AJ24" s="725"/>
      <c r="AK24" s="714"/>
      <c r="AL24" s="723" t="s">
        <v>483</v>
      </c>
      <c r="AM24" s="724"/>
      <c r="AN24" s="724"/>
      <c r="AO24" s="724"/>
      <c r="AP24" s="724"/>
      <c r="AQ24" s="724"/>
      <c r="AR24" s="725"/>
    </row>
    <row r="25" spans="1:64" s="432" customFormat="1" x14ac:dyDescent="0.25">
      <c r="A25" s="152"/>
      <c r="B25" s="715"/>
      <c r="C25" s="716"/>
      <c r="D25" s="717" t="s">
        <v>428</v>
      </c>
      <c r="E25" s="645">
        <v>1</v>
      </c>
      <c r="F25" s="646">
        <v>1</v>
      </c>
      <c r="G25" s="530">
        <f>('COU Crosswalk'!K7)/100</f>
        <v>2.2499999999999999E-2</v>
      </c>
      <c r="H25" s="574">
        <v>1</v>
      </c>
      <c r="I25" s="574">
        <v>1</v>
      </c>
      <c r="J25" s="531">
        <v>2.2999999999999998</v>
      </c>
      <c r="K25" s="726">
        <f>$M$53</f>
        <v>1.5507999999999999E-2</v>
      </c>
      <c r="L25" s="532">
        <f t="shared" ref="L25" si="44">J25*G25*K25</f>
        <v>8.025389999999999E-4</v>
      </c>
      <c r="M25" s="557" t="s">
        <v>375</v>
      </c>
      <c r="N25" s="621">
        <f>(INDEX('Dermal Sensitivity Analysis'!$B$55:$D$61, MATCH($M25,'Dermal Sensitivity Analysis'!$A$55:$A$61, 0), MATCH(N$3, 'Dermal Sensitivity Analysis'!$B$54:$D$54, 0)))*$L25*$E25</f>
        <v>4.9708429982046687E-3</v>
      </c>
      <c r="O25" s="622">
        <f>(INDEX('Dermal Sensitivity Analysis'!$B$55:$D$61, MATCH($M25,'Dermal Sensitivity Analysis'!$A$55:$A$61, 0), MATCH(O$3, 'Dermal Sensitivity Analysis'!$B$54:$D$54, 0)))*$L25*$F25</f>
        <v>4.6515877793296091E-3</v>
      </c>
      <c r="P25" s="623">
        <f>(INDEX('Dermal Sensitivity Analysis'!$B$55:$D$61, MATCH($M25,'Dermal Sensitivity Analysis'!$A$55:$A$61, 0), MATCH(P$3, 'Dermal Sensitivity Analysis'!$B$54:$D$54, 0)))*$L25*$F25</f>
        <v>5.0865147887323939E-3</v>
      </c>
      <c r="Q25" s="534">
        <f t="shared" ref="Q25" si="45">N25*$I25</f>
        <v>4.9708429982046687E-3</v>
      </c>
      <c r="R25" s="535">
        <f t="shared" ref="R25" si="46">O25*$I25</f>
        <v>4.6515877793296091E-3</v>
      </c>
      <c r="S25" s="536">
        <f t="shared" ref="S25" si="47">P25*$I25</f>
        <v>5.0865147887323939E-3</v>
      </c>
      <c r="T25" s="537">
        <f t="shared" ref="T25" si="48">$AD$3/Q25</f>
        <v>1448.4464712726676</v>
      </c>
      <c r="U25" s="538">
        <f t="shared" ref="U25" si="49">$AD$3/R25</f>
        <v>1547.8585682065041</v>
      </c>
      <c r="V25" s="539">
        <f t="shared" ref="V25" si="50">$AD$3/S25</f>
        <v>1415.5075329672454</v>
      </c>
      <c r="W25" s="540" t="s">
        <v>205</v>
      </c>
      <c r="X25" s="541" t="s">
        <v>205</v>
      </c>
      <c r="Y25" s="542" t="s">
        <v>205</v>
      </c>
      <c r="Z25" s="540" t="s">
        <v>205</v>
      </c>
      <c r="AA25" s="541" t="s">
        <v>205</v>
      </c>
      <c r="AB25" s="542" t="s">
        <v>205</v>
      </c>
      <c r="AD25" s="727" t="s">
        <v>466</v>
      </c>
      <c r="AE25" s="728"/>
      <c r="AF25" s="728"/>
      <c r="AG25" s="728"/>
      <c r="AH25" s="728"/>
      <c r="AI25" s="728"/>
      <c r="AJ25" s="729"/>
      <c r="AK25" s="714"/>
      <c r="AL25" s="727" t="s">
        <v>454</v>
      </c>
      <c r="AM25" s="728"/>
      <c r="AN25" s="728"/>
      <c r="AO25" s="728"/>
      <c r="AP25" s="728"/>
      <c r="AQ25" s="728"/>
      <c r="AR25" s="729"/>
    </row>
    <row r="26" spans="1:64" s="432" customFormat="1" x14ac:dyDescent="0.25">
      <c r="A26" s="152"/>
      <c r="B26" s="715"/>
      <c r="C26" s="716"/>
      <c r="D26" s="730" t="s">
        <v>169</v>
      </c>
      <c r="E26" s="731">
        <v>1</v>
      </c>
      <c r="F26" s="732">
        <v>1</v>
      </c>
      <c r="G26" s="733">
        <f>('COU Crosswalk'!J6)/100</f>
        <v>0.01</v>
      </c>
      <c r="H26" s="734">
        <v>1</v>
      </c>
      <c r="I26" s="734">
        <v>1</v>
      </c>
      <c r="J26" s="735">
        <v>0.7</v>
      </c>
      <c r="K26" s="736">
        <f>$M$54</f>
        <v>1.1613999999999999E-2</v>
      </c>
      <c r="L26" s="737">
        <f t="shared" si="1"/>
        <v>8.1297999999999993E-5</v>
      </c>
      <c r="M26" s="738" t="s">
        <v>376</v>
      </c>
      <c r="N26" s="739">
        <f>(INDEX('Dermal Sensitivity Analysis'!$B$55:$D$61, MATCH($M26,'Dermal Sensitivity Analysis'!$A$55:$A$61, 0), MATCH(N$3, 'Dermal Sensitivity Analysis'!$B$54:$D$54, 0)))*$L26*$E26</f>
        <v>2.517756732495512E-4</v>
      </c>
      <c r="O26" s="740">
        <f>(INDEX('Dermal Sensitivity Analysis'!$B$55:$D$61, MATCH($M26,'Dermal Sensitivity Analysis'!$A$55:$A$61, 0), MATCH(O$3, 'Dermal Sensitivity Analysis'!$B$54:$D$54, 0)))*$L26*$F26</f>
        <v>2.356052374301676E-4</v>
      </c>
      <c r="P26" s="741">
        <f>(INDEX('Dermal Sensitivity Analysis'!$B$55:$D$61, MATCH($M26,'Dermal Sensitivity Analysis'!$A$55:$A$61, 0), MATCH(P$3, 'Dermal Sensitivity Analysis'!$B$54:$D$54, 0)))*$L26*$F26</f>
        <v>2.5763450704225353E-4</v>
      </c>
      <c r="Q26" s="742">
        <f t="shared" si="15"/>
        <v>2.517756732495512E-4</v>
      </c>
      <c r="R26" s="743">
        <f t="shared" si="15"/>
        <v>2.356052374301676E-4</v>
      </c>
      <c r="S26" s="744">
        <f t="shared" si="15"/>
        <v>2.5763450704225353E-4</v>
      </c>
      <c r="T26" s="745">
        <f t="shared" si="3"/>
        <v>28596.885104398523</v>
      </c>
      <c r="U26" s="746">
        <f t="shared" si="3"/>
        <v>30559.592301652672</v>
      </c>
      <c r="V26" s="747">
        <f t="shared" si="3"/>
        <v>27946.566951216511</v>
      </c>
      <c r="W26" s="748" t="s">
        <v>205</v>
      </c>
      <c r="X26" s="749" t="s">
        <v>205</v>
      </c>
      <c r="Y26" s="750" t="s">
        <v>205</v>
      </c>
      <c r="Z26" s="748" t="s">
        <v>205</v>
      </c>
      <c r="AA26" s="749" t="s">
        <v>205</v>
      </c>
      <c r="AB26" s="750" t="s">
        <v>205</v>
      </c>
      <c r="AD26" s="751" t="s">
        <v>462</v>
      </c>
      <c r="AE26" s="752"/>
      <c r="AF26" s="753" t="s">
        <v>165</v>
      </c>
      <c r="AG26" s="754"/>
      <c r="AH26" s="754"/>
      <c r="AI26" s="754"/>
      <c r="AJ26" s="755"/>
      <c r="AK26" s="756"/>
      <c r="AL26" s="751" t="s">
        <v>462</v>
      </c>
      <c r="AM26" s="752"/>
      <c r="AN26" s="753" t="s">
        <v>165</v>
      </c>
      <c r="AO26" s="754"/>
      <c r="AP26" s="754"/>
      <c r="AQ26" s="754"/>
      <c r="AR26" s="755"/>
    </row>
    <row r="27" spans="1:64" s="432" customFormat="1" ht="15.75" thickBot="1" x14ac:dyDescent="0.3">
      <c r="A27" s="152"/>
      <c r="B27" s="757"/>
      <c r="C27" s="758"/>
      <c r="D27" s="717" t="s">
        <v>429</v>
      </c>
      <c r="E27" s="731">
        <v>1</v>
      </c>
      <c r="F27" s="732">
        <v>1</v>
      </c>
      <c r="G27" s="733">
        <f>('COU Crosswalk'!J7)/100</f>
        <v>0.01</v>
      </c>
      <c r="H27" s="734">
        <v>1</v>
      </c>
      <c r="I27" s="734">
        <v>1</v>
      </c>
      <c r="J27" s="735">
        <v>2.2999999999999998</v>
      </c>
      <c r="K27" s="759">
        <f>$M$53</f>
        <v>1.5507999999999999E-2</v>
      </c>
      <c r="L27" s="737">
        <f t="shared" ref="L27" si="51">J27*G27*K27</f>
        <v>3.5668399999999996E-4</v>
      </c>
      <c r="M27" s="738" t="s">
        <v>375</v>
      </c>
      <c r="N27" s="739">
        <f>(INDEX('Dermal Sensitivity Analysis'!$B$55:$D$61, MATCH($M27,'Dermal Sensitivity Analysis'!$A$55:$A$61, 0), MATCH(N$3, 'Dermal Sensitivity Analysis'!$B$54:$D$54, 0)))*$L27*$E27</f>
        <v>2.2092635547576304E-3</v>
      </c>
      <c r="O27" s="740">
        <f>(INDEX('Dermal Sensitivity Analysis'!$B$55:$D$61, MATCH($M27,'Dermal Sensitivity Analysis'!$A$55:$A$61, 0), MATCH(O$3, 'Dermal Sensitivity Analysis'!$B$54:$D$54, 0)))*$L27*$F27</f>
        <v>2.067372346368715E-3</v>
      </c>
      <c r="P27" s="741">
        <f>(INDEX('Dermal Sensitivity Analysis'!$B$55:$D$61, MATCH($M27,'Dermal Sensitivity Analysis'!$A$55:$A$61, 0), MATCH(P$3, 'Dermal Sensitivity Analysis'!$B$54:$D$54, 0)))*$L27*$F27</f>
        <v>2.2606732394366198E-3</v>
      </c>
      <c r="Q27" s="742">
        <f t="shared" ref="Q27" si="52">N27*$I27</f>
        <v>2.2092635547576304E-3</v>
      </c>
      <c r="R27" s="743">
        <f t="shared" ref="R27" si="53">O27*$I27</f>
        <v>2.067372346368715E-3</v>
      </c>
      <c r="S27" s="744">
        <f t="shared" ref="S27" si="54">P27*$I27</f>
        <v>2.2606732394366198E-3</v>
      </c>
      <c r="T27" s="745">
        <f t="shared" ref="T27" si="55">$AD$3/Q27</f>
        <v>3259.0045603635026</v>
      </c>
      <c r="U27" s="746">
        <f t="shared" ref="U27" si="56">$AD$3/R27</f>
        <v>3482.6817784646341</v>
      </c>
      <c r="V27" s="747">
        <f t="shared" ref="V27" si="57">$AD$3/S27</f>
        <v>3184.8919491763018</v>
      </c>
      <c r="W27" s="748" t="s">
        <v>205</v>
      </c>
      <c r="X27" s="749" t="s">
        <v>205</v>
      </c>
      <c r="Y27" s="750" t="s">
        <v>205</v>
      </c>
      <c r="Z27" s="748" t="s">
        <v>205</v>
      </c>
      <c r="AA27" s="749" t="s">
        <v>205</v>
      </c>
      <c r="AB27" s="750" t="s">
        <v>205</v>
      </c>
      <c r="AD27" s="760"/>
      <c r="AE27" s="761"/>
      <c r="AF27" s="762">
        <v>0.1</v>
      </c>
      <c r="AG27" s="762">
        <v>0.5</v>
      </c>
      <c r="AH27" s="763">
        <v>1</v>
      </c>
      <c r="AI27" s="763">
        <v>2.25</v>
      </c>
      <c r="AJ27" s="763">
        <v>3.5</v>
      </c>
      <c r="AK27" s="756"/>
      <c r="AL27" s="760"/>
      <c r="AM27" s="761"/>
      <c r="AN27" s="762">
        <v>0.1</v>
      </c>
      <c r="AO27" s="762">
        <v>0.5</v>
      </c>
      <c r="AP27" s="763">
        <v>1</v>
      </c>
      <c r="AQ27" s="763">
        <v>2.25</v>
      </c>
      <c r="AR27" s="763">
        <v>3.5</v>
      </c>
    </row>
    <row r="28" spans="1:64" ht="14.45" customHeight="1" x14ac:dyDescent="0.25">
      <c r="A28" s="152"/>
      <c r="B28" s="764" t="s">
        <v>135</v>
      </c>
      <c r="C28" s="765" t="str">
        <f>'COU Crosswalk'!C7</f>
        <v xml:space="preserve">Lustro Italiano </v>
      </c>
      <c r="D28" s="766" t="s">
        <v>167</v>
      </c>
      <c r="E28" s="505">
        <v>1</v>
      </c>
      <c r="F28" s="505">
        <v>1</v>
      </c>
      <c r="G28" s="767">
        <f>('COU Crosswalk'!L7)/100</f>
        <v>3.5000000000000003E-2</v>
      </c>
      <c r="H28" s="507">
        <v>365</v>
      </c>
      <c r="I28" s="507">
        <v>1</v>
      </c>
      <c r="J28" s="507">
        <v>2.1</v>
      </c>
      <c r="K28" s="710">
        <f t="shared" ref="K28:K48" si="58">$M$54</f>
        <v>1.1613999999999999E-2</v>
      </c>
      <c r="L28" s="508">
        <f t="shared" si="1"/>
        <v>8.5362900000000006E-4</v>
      </c>
      <c r="M28" s="768" t="s">
        <v>375</v>
      </c>
      <c r="N28" s="511">
        <f>(INDEX('Dermal Sensitivity Analysis'!$B$55:$D$61, MATCH($M28,'Dermal Sensitivity Analysis'!$A$55:$A$61, 0), MATCH(N$3, 'Dermal Sensitivity Analysis'!$B$54:$D$54, 0)))*$L28*$E28</f>
        <v>5.2872891382405767E-3</v>
      </c>
      <c r="O28" s="511">
        <f>(INDEX('Dermal Sensitivity Analysis'!$B$55:$D$61, MATCH($M28,'Dermal Sensitivity Analysis'!$A$55:$A$61, 0), MATCH(O$3, 'Dermal Sensitivity Analysis'!$B$54:$D$54, 0)))*$L28*$F28</f>
        <v>4.9477099860335202E-3</v>
      </c>
      <c r="P28" s="511">
        <f>(INDEX('Dermal Sensitivity Analysis'!$B$55:$D$61, MATCH($M28,'Dermal Sensitivity Analysis'!$A$55:$A$61, 0), MATCH(P$3, 'Dermal Sensitivity Analysis'!$B$54:$D$54, 0)))*$L28*$F28</f>
        <v>5.4103246478873247E-3</v>
      </c>
      <c r="Q28" s="511">
        <f>N28*$I28</f>
        <v>5.2872891382405767E-3</v>
      </c>
      <c r="R28" s="511">
        <f t="shared" si="15"/>
        <v>4.9477099860335202E-3</v>
      </c>
      <c r="S28" s="511">
        <f t="shared" si="15"/>
        <v>5.4103246478873247E-3</v>
      </c>
      <c r="T28" s="514">
        <f t="shared" si="3"/>
        <v>1361.7564335427865</v>
      </c>
      <c r="U28" s="514">
        <f t="shared" si="3"/>
        <v>1455.2186810310795</v>
      </c>
      <c r="V28" s="514">
        <f t="shared" si="3"/>
        <v>1330.7889024388815</v>
      </c>
      <c r="W28" s="769">
        <f t="shared" ref="W28:Y45" si="59">N28*$H28</f>
        <v>1.9298605354578104</v>
      </c>
      <c r="X28" s="769">
        <f t="shared" si="59"/>
        <v>1.8059141449022349</v>
      </c>
      <c r="Y28" s="769">
        <f t="shared" si="59"/>
        <v>1.9747684964788734</v>
      </c>
      <c r="Z28" s="514">
        <f t="shared" ref="Z28:AB45" si="60">$AD$3/W28</f>
        <v>3.7308395439528397</v>
      </c>
      <c r="AA28" s="514">
        <f t="shared" si="60"/>
        <v>3.9869004959755605</v>
      </c>
      <c r="AB28" s="515">
        <f t="shared" si="60"/>
        <v>3.6459969929832368</v>
      </c>
      <c r="AD28" s="770" t="s">
        <v>463</v>
      </c>
      <c r="AE28" s="771">
        <v>0.7</v>
      </c>
      <c r="AF28" s="772">
        <v>766</v>
      </c>
      <c r="AG28" s="772">
        <v>153</v>
      </c>
      <c r="AH28" s="772">
        <v>77</v>
      </c>
      <c r="AI28" s="772">
        <v>34</v>
      </c>
      <c r="AJ28" s="772">
        <v>22</v>
      </c>
      <c r="AL28" s="770" t="s">
        <v>463</v>
      </c>
      <c r="AM28" s="771">
        <v>0.7</v>
      </c>
      <c r="AN28" s="772">
        <v>383</v>
      </c>
      <c r="AO28" s="772">
        <v>77</v>
      </c>
      <c r="AP28" s="772">
        <v>38</v>
      </c>
      <c r="AQ28" s="772">
        <v>17</v>
      </c>
      <c r="AR28" s="772">
        <v>11</v>
      </c>
    </row>
    <row r="29" spans="1:64" ht="15" customHeight="1" x14ac:dyDescent="0.25">
      <c r="A29" s="152"/>
      <c r="B29" s="773"/>
      <c r="C29" s="774"/>
      <c r="D29" s="717" t="s">
        <v>425</v>
      </c>
      <c r="E29" s="529">
        <v>1</v>
      </c>
      <c r="F29" s="529">
        <v>1</v>
      </c>
      <c r="G29" s="775">
        <f>G28</f>
        <v>3.5000000000000003E-2</v>
      </c>
      <c r="H29" s="776">
        <f>H34</f>
        <v>300</v>
      </c>
      <c r="I29" s="531">
        <f>I26</f>
        <v>1</v>
      </c>
      <c r="J29" s="531">
        <v>2.1</v>
      </c>
      <c r="K29" s="722">
        <f t="shared" si="58"/>
        <v>1.1613999999999999E-2</v>
      </c>
      <c r="L29" s="532">
        <f t="shared" ref="L29" si="61">J29*G29*K29</f>
        <v>8.5362900000000006E-4</v>
      </c>
      <c r="M29" s="777" t="s">
        <v>375</v>
      </c>
      <c r="N29" s="535">
        <f>(INDEX('Dermal Sensitivity Analysis'!$B$55:$D$61, MATCH($M29,'Dermal Sensitivity Analysis'!$A$55:$A$61, 0), MATCH(N$3, 'Dermal Sensitivity Analysis'!$B$54:$D$54, 0)))*$L29*$E29</f>
        <v>5.2872891382405767E-3</v>
      </c>
      <c r="O29" s="535">
        <f>(INDEX('Dermal Sensitivity Analysis'!$B$55:$D$61, MATCH($M29,'Dermal Sensitivity Analysis'!$A$55:$A$61, 0), MATCH(O$3, 'Dermal Sensitivity Analysis'!$B$54:$D$54, 0)))*$L29*$F29</f>
        <v>4.9477099860335202E-3</v>
      </c>
      <c r="P29" s="535">
        <f>(INDEX('Dermal Sensitivity Analysis'!$B$55:$D$61, MATCH($M29,'Dermal Sensitivity Analysis'!$A$55:$A$61, 0), MATCH(P$3, 'Dermal Sensitivity Analysis'!$B$54:$D$54, 0)))*$L29*$F29</f>
        <v>5.4103246478873247E-3</v>
      </c>
      <c r="Q29" s="535">
        <f t="shared" ref="Q29" si="62">N29*$I29</f>
        <v>5.2872891382405767E-3</v>
      </c>
      <c r="R29" s="535">
        <f t="shared" ref="R29" si="63">O29*$I29</f>
        <v>4.9477099860335202E-3</v>
      </c>
      <c r="S29" s="535">
        <f t="shared" ref="S29" si="64">P29*$I29</f>
        <v>5.4103246478873247E-3</v>
      </c>
      <c r="T29" s="538">
        <f t="shared" ref="T29" si="65">$AD$3/Q29</f>
        <v>1361.7564335427865</v>
      </c>
      <c r="U29" s="538">
        <f t="shared" ref="U29" si="66">$AD$3/R29</f>
        <v>1455.2186810310795</v>
      </c>
      <c r="V29" s="538">
        <f t="shared" ref="V29" si="67">$AD$3/S29</f>
        <v>1330.7889024388815</v>
      </c>
      <c r="W29" s="535">
        <f t="shared" ref="W29" si="68">N29*$H29</f>
        <v>1.5861867414721731</v>
      </c>
      <c r="X29" s="535">
        <f t="shared" ref="X29" si="69">O29*$H29</f>
        <v>1.484312995810056</v>
      </c>
      <c r="Y29" s="535">
        <f t="shared" ref="Y29" si="70">P29*$H29</f>
        <v>1.6230973943661975</v>
      </c>
      <c r="Z29" s="538">
        <f t="shared" ref="Z29" si="71">$AD$3/W29</f>
        <v>4.5391881118092874</v>
      </c>
      <c r="AA29" s="538">
        <f t="shared" ref="AA29" si="72">$AD$3/X29</f>
        <v>4.8507289367702651</v>
      </c>
      <c r="AB29" s="539">
        <f t="shared" ref="AB29" si="73">$AD$3/Y29</f>
        <v>4.4359630081296046</v>
      </c>
      <c r="AD29" s="778"/>
      <c r="AE29" s="771">
        <v>1.4</v>
      </c>
      <c r="AF29" s="772">
        <v>383</v>
      </c>
      <c r="AG29" s="772">
        <v>77</v>
      </c>
      <c r="AH29" s="772">
        <v>38</v>
      </c>
      <c r="AI29" s="772">
        <v>17</v>
      </c>
      <c r="AJ29" s="772">
        <v>11</v>
      </c>
      <c r="AL29" s="778"/>
      <c r="AM29" s="771">
        <v>1.4</v>
      </c>
      <c r="AN29" s="772">
        <v>191</v>
      </c>
      <c r="AO29" s="772">
        <v>38</v>
      </c>
      <c r="AP29" s="772">
        <v>19</v>
      </c>
      <c r="AQ29" s="772">
        <v>9</v>
      </c>
      <c r="AR29" s="772">
        <v>5</v>
      </c>
    </row>
    <row r="30" spans="1:64" ht="15" customHeight="1" x14ac:dyDescent="0.25">
      <c r="A30" s="152"/>
      <c r="B30" s="773"/>
      <c r="C30" s="774"/>
      <c r="D30" s="717" t="s">
        <v>425</v>
      </c>
      <c r="E30" s="529">
        <v>1</v>
      </c>
      <c r="F30" s="529">
        <v>1</v>
      </c>
      <c r="G30" s="775">
        <f>G29</f>
        <v>3.5000000000000003E-2</v>
      </c>
      <c r="H30" s="574">
        <f>H28</f>
        <v>365</v>
      </c>
      <c r="I30" s="531">
        <f>I28</f>
        <v>1</v>
      </c>
      <c r="J30" s="531">
        <v>2.1</v>
      </c>
      <c r="K30" s="722">
        <f t="shared" si="58"/>
        <v>1.1613999999999999E-2</v>
      </c>
      <c r="L30" s="532">
        <f t="shared" ref="L30" si="74">J30*G30*K30</f>
        <v>8.5362900000000006E-4</v>
      </c>
      <c r="M30" s="779" t="s">
        <v>376</v>
      </c>
      <c r="N30" s="535">
        <f>(INDEX('Dermal Sensitivity Analysis'!$B$55:$D$61, MATCH($M30,'Dermal Sensitivity Analysis'!$A$55:$A$61, 0), MATCH(N$3, 'Dermal Sensitivity Analysis'!$B$54:$D$54, 0)))*$L30*$E30</f>
        <v>2.6436445691202883E-3</v>
      </c>
      <c r="O30" s="535">
        <f>(INDEX('Dermal Sensitivity Analysis'!$B$55:$D$61, MATCH($M30,'Dermal Sensitivity Analysis'!$A$55:$A$61, 0), MATCH(O$3, 'Dermal Sensitivity Analysis'!$B$54:$D$54, 0)))*$L30*$F30</f>
        <v>2.4738549930167601E-3</v>
      </c>
      <c r="P30" s="535">
        <f>(INDEX('Dermal Sensitivity Analysis'!$B$55:$D$61, MATCH($M30,'Dermal Sensitivity Analysis'!$A$55:$A$61, 0), MATCH(P$3, 'Dermal Sensitivity Analysis'!$B$54:$D$54, 0)))*$L30*$F30</f>
        <v>2.7051623239436624E-3</v>
      </c>
      <c r="Q30" s="535">
        <f t="shared" ref="Q30" si="75">N30*$I30</f>
        <v>2.6436445691202883E-3</v>
      </c>
      <c r="R30" s="535">
        <f t="shared" ref="R30" si="76">O30*$I30</f>
        <v>2.4738549930167601E-3</v>
      </c>
      <c r="S30" s="535">
        <f t="shared" ref="S30" si="77">P30*$I30</f>
        <v>2.7051623239436624E-3</v>
      </c>
      <c r="T30" s="538">
        <f t="shared" ref="T30" si="78">$AD$3/Q30</f>
        <v>2723.5128670855729</v>
      </c>
      <c r="U30" s="538">
        <f t="shared" ref="U30" si="79">$AD$3/R30</f>
        <v>2910.4373620621591</v>
      </c>
      <c r="V30" s="538">
        <f t="shared" ref="V30" si="80">$AD$3/S30</f>
        <v>2661.5778048777629</v>
      </c>
      <c r="W30" s="535">
        <f t="shared" ref="W30" si="81">N30*$H30</f>
        <v>0.96493026772890522</v>
      </c>
      <c r="X30" s="535">
        <f t="shared" ref="X30" si="82">O30*$H30</f>
        <v>0.90295707245111745</v>
      </c>
      <c r="Y30" s="535">
        <f t="shared" ref="Y30" si="83">P30*$H30</f>
        <v>0.98738424823943671</v>
      </c>
      <c r="Z30" s="538">
        <f t="shared" ref="Z30" si="84">$AD$3/W30</f>
        <v>7.4616790879056794</v>
      </c>
      <c r="AA30" s="538">
        <f t="shared" ref="AA30" si="85">$AD$3/X30</f>
        <v>7.973800991951121</v>
      </c>
      <c r="AB30" s="539">
        <f t="shared" ref="AB30" si="86">$AD$3/Y30</f>
        <v>7.2919939859664735</v>
      </c>
      <c r="AD30" s="778"/>
      <c r="AE30" s="771">
        <v>2.1</v>
      </c>
      <c r="AF30" s="772">
        <v>255</v>
      </c>
      <c r="AG30" s="772">
        <v>51</v>
      </c>
      <c r="AH30" s="772">
        <v>26</v>
      </c>
      <c r="AI30" s="772">
        <v>11</v>
      </c>
      <c r="AJ30" s="780">
        <v>7.3</v>
      </c>
      <c r="AK30" s="432"/>
      <c r="AL30" s="778"/>
      <c r="AM30" s="771">
        <v>2.1</v>
      </c>
      <c r="AN30" s="772">
        <v>128</v>
      </c>
      <c r="AO30" s="772">
        <v>26</v>
      </c>
      <c r="AP30" s="772">
        <v>13</v>
      </c>
      <c r="AQ30" s="772">
        <v>6</v>
      </c>
      <c r="AR30" s="772">
        <v>4</v>
      </c>
    </row>
    <row r="31" spans="1:64" x14ac:dyDescent="0.25">
      <c r="A31" s="152"/>
      <c r="B31" s="773"/>
      <c r="C31" s="774"/>
      <c r="D31" s="781" t="s">
        <v>425</v>
      </c>
      <c r="E31" s="529">
        <v>1</v>
      </c>
      <c r="F31" s="529">
        <v>1</v>
      </c>
      <c r="G31" s="775">
        <f>G30</f>
        <v>3.5000000000000003E-2</v>
      </c>
      <c r="H31" s="574">
        <f>H28</f>
        <v>365</v>
      </c>
      <c r="I31" s="531">
        <f>I29</f>
        <v>1</v>
      </c>
      <c r="J31" s="550">
        <v>1.4</v>
      </c>
      <c r="K31" s="722">
        <f t="shared" si="58"/>
        <v>1.1613999999999999E-2</v>
      </c>
      <c r="L31" s="532">
        <f t="shared" ref="L31" si="87">J31*G31*K31</f>
        <v>5.6908600000000001E-4</v>
      </c>
      <c r="M31" s="777" t="s">
        <v>375</v>
      </c>
      <c r="N31" s="535">
        <f>(INDEX('Dermal Sensitivity Analysis'!$B$55:$D$61, MATCH($M31,'Dermal Sensitivity Analysis'!$A$55:$A$61, 0), MATCH(N$3, 'Dermal Sensitivity Analysis'!$B$54:$D$54, 0)))*$L31*$E31</f>
        <v>3.5248594254937175E-3</v>
      </c>
      <c r="O31" s="535">
        <f>(INDEX('Dermal Sensitivity Analysis'!$B$55:$D$61, MATCH($M31,'Dermal Sensitivity Analysis'!$A$55:$A$61, 0), MATCH(O$3, 'Dermal Sensitivity Analysis'!$B$54:$D$54, 0)))*$L31*$F31</f>
        <v>3.2984733240223468E-3</v>
      </c>
      <c r="P31" s="535">
        <f>(INDEX('Dermal Sensitivity Analysis'!$B$55:$D$61, MATCH($M31,'Dermal Sensitivity Analysis'!$A$55:$A$61, 0), MATCH(P$3, 'Dermal Sensitivity Analysis'!$B$54:$D$54, 0)))*$L31*$F31</f>
        <v>3.6068830985915494E-3</v>
      </c>
      <c r="Q31" s="535">
        <f t="shared" ref="Q31" si="88">N31*$I31</f>
        <v>3.5248594254937175E-3</v>
      </c>
      <c r="R31" s="535">
        <f t="shared" ref="R31" si="89">O31*$I31</f>
        <v>3.2984733240223468E-3</v>
      </c>
      <c r="S31" s="535">
        <f t="shared" ref="S31" si="90">P31*$I31</f>
        <v>3.6068830985915494E-3</v>
      </c>
      <c r="T31" s="538">
        <f t="shared" ref="T31" si="91">$AD$3/Q31</f>
        <v>2042.6346503141797</v>
      </c>
      <c r="U31" s="538">
        <f t="shared" ref="U31" si="92">$AD$3/R31</f>
        <v>2182.8280215466193</v>
      </c>
      <c r="V31" s="538">
        <f t="shared" ref="V31" si="93">$AD$3/S31</f>
        <v>1996.1833536583224</v>
      </c>
      <c r="W31" s="535">
        <f t="shared" ref="W31" si="94">N31*$H31</f>
        <v>1.286573690305207</v>
      </c>
      <c r="X31" s="535">
        <f t="shared" ref="X31" si="95">O31*$H31</f>
        <v>1.2039427632681565</v>
      </c>
      <c r="Y31" s="535">
        <f t="shared" ref="Y31" si="96">P31*$H31</f>
        <v>1.3165123309859155</v>
      </c>
      <c r="Z31" s="538">
        <f t="shared" ref="Z31" si="97">$AD$3/W31</f>
        <v>5.5962593159292595</v>
      </c>
      <c r="AA31" s="538">
        <f t="shared" ref="AA31" si="98">$AD$3/X31</f>
        <v>5.9803507439633412</v>
      </c>
      <c r="AB31" s="539">
        <f t="shared" ref="AB31" si="99">$AD$3/Y31</f>
        <v>5.4689954894748558</v>
      </c>
      <c r="AD31" s="782"/>
      <c r="AE31" s="783">
        <v>2.2999999999999998</v>
      </c>
      <c r="AF31" s="772">
        <v>233</v>
      </c>
      <c r="AG31" s="772">
        <v>47</v>
      </c>
      <c r="AH31" s="772">
        <v>23</v>
      </c>
      <c r="AI31" s="772">
        <v>10</v>
      </c>
      <c r="AJ31" s="772">
        <v>6.7</v>
      </c>
      <c r="AK31" s="432"/>
      <c r="AL31" s="782"/>
      <c r="AM31" s="783">
        <v>2.2999999999999998</v>
      </c>
      <c r="AN31" s="772">
        <v>117</v>
      </c>
      <c r="AO31" s="772">
        <v>23</v>
      </c>
      <c r="AP31" s="772">
        <v>12</v>
      </c>
      <c r="AQ31" s="772">
        <v>5</v>
      </c>
      <c r="AR31" s="772">
        <v>3</v>
      </c>
    </row>
    <row r="32" spans="1:64" x14ac:dyDescent="0.25">
      <c r="A32" s="152"/>
      <c r="B32" s="773"/>
      <c r="C32" s="774"/>
      <c r="D32" s="717" t="s">
        <v>425</v>
      </c>
      <c r="E32" s="529">
        <v>1</v>
      </c>
      <c r="F32" s="529">
        <v>1</v>
      </c>
      <c r="G32" s="775">
        <f>G31</f>
        <v>3.5000000000000003E-2</v>
      </c>
      <c r="H32" s="574">
        <v>365</v>
      </c>
      <c r="I32" s="531">
        <f>I30</f>
        <v>1</v>
      </c>
      <c r="J32" s="550">
        <v>0.7</v>
      </c>
      <c r="K32" s="722">
        <f t="shared" si="58"/>
        <v>1.1613999999999999E-2</v>
      </c>
      <c r="L32" s="532">
        <f t="shared" ref="L32" si="100">J32*G32*K32</f>
        <v>2.84543E-4</v>
      </c>
      <c r="M32" s="777" t="s">
        <v>375</v>
      </c>
      <c r="N32" s="535">
        <f>(INDEX('Dermal Sensitivity Analysis'!$B$55:$D$61, MATCH($M32,'Dermal Sensitivity Analysis'!$A$55:$A$61, 0), MATCH(N$3, 'Dermal Sensitivity Analysis'!$B$54:$D$54, 0)))*$L32*$E32</f>
        <v>1.7624297127468587E-3</v>
      </c>
      <c r="O32" s="535">
        <f>(INDEX('Dermal Sensitivity Analysis'!$B$55:$D$61, MATCH($M32,'Dermal Sensitivity Analysis'!$A$55:$A$61, 0), MATCH(O$3, 'Dermal Sensitivity Analysis'!$B$54:$D$54, 0)))*$L32*$F32</f>
        <v>1.6492366620111734E-3</v>
      </c>
      <c r="P32" s="535">
        <f>(INDEX('Dermal Sensitivity Analysis'!$B$55:$D$61, MATCH($M32,'Dermal Sensitivity Analysis'!$A$55:$A$61, 0), MATCH(P$3, 'Dermal Sensitivity Analysis'!$B$54:$D$54, 0)))*$L32*$F32</f>
        <v>1.8034415492957747E-3</v>
      </c>
      <c r="Q32" s="535">
        <f t="shared" ref="Q32" si="101">N32*$I32</f>
        <v>1.7624297127468587E-3</v>
      </c>
      <c r="R32" s="535">
        <f t="shared" ref="R32" si="102">O32*$I32</f>
        <v>1.6492366620111734E-3</v>
      </c>
      <c r="S32" s="535">
        <f t="shared" ref="S32" si="103">P32*$I32</f>
        <v>1.8034415492957747E-3</v>
      </c>
      <c r="T32" s="538">
        <f t="shared" ref="T32" si="104">$AD$3/Q32</f>
        <v>4085.2693006283594</v>
      </c>
      <c r="U32" s="538">
        <f t="shared" ref="U32" si="105">$AD$3/R32</f>
        <v>4365.6560430932386</v>
      </c>
      <c r="V32" s="538">
        <f t="shared" ref="V32" si="106">$AD$3/S32</f>
        <v>3992.3667073166448</v>
      </c>
      <c r="W32" s="535">
        <f t="shared" ref="W32" si="107">N32*$H32</f>
        <v>0.64328684515260348</v>
      </c>
      <c r="X32" s="535">
        <f t="shared" ref="X32" si="108">O32*$H32</f>
        <v>0.60197138163407826</v>
      </c>
      <c r="Y32" s="535">
        <f t="shared" ref="Y32" si="109">P32*$H32</f>
        <v>0.65825616549295773</v>
      </c>
      <c r="Z32" s="538">
        <f t="shared" ref="Z32" si="110">$AD$3/W32</f>
        <v>11.192518631858519</v>
      </c>
      <c r="AA32" s="538">
        <f t="shared" ref="AA32" si="111">$AD$3/X32</f>
        <v>11.960701487926682</v>
      </c>
      <c r="AB32" s="539">
        <f t="shared" ref="AB32" si="112">$AD$3/Y32</f>
        <v>10.937990978949712</v>
      </c>
      <c r="AD32" s="784" t="s">
        <v>464</v>
      </c>
      <c r="AE32" s="785"/>
      <c r="AF32" s="785"/>
      <c r="AG32" s="785"/>
      <c r="AH32" s="785"/>
      <c r="AI32" s="785"/>
      <c r="AJ32" s="786"/>
      <c r="AK32" s="432"/>
      <c r="AL32" s="784" t="s">
        <v>464</v>
      </c>
      <c r="AM32" s="785"/>
      <c r="AN32" s="785"/>
      <c r="AO32" s="785"/>
      <c r="AP32" s="785"/>
      <c r="AQ32" s="785"/>
      <c r="AR32" s="786"/>
    </row>
    <row r="33" spans="1:44" x14ac:dyDescent="0.25">
      <c r="A33" s="152"/>
      <c r="B33" s="773"/>
      <c r="C33" s="774"/>
      <c r="D33" s="717" t="s">
        <v>425</v>
      </c>
      <c r="E33" s="529">
        <v>1</v>
      </c>
      <c r="F33" s="529">
        <v>1</v>
      </c>
      <c r="G33" s="775">
        <f>G31</f>
        <v>3.5000000000000003E-2</v>
      </c>
      <c r="H33" s="776">
        <f>H38</f>
        <v>185</v>
      </c>
      <c r="I33" s="531">
        <f>I30</f>
        <v>1</v>
      </c>
      <c r="J33" s="550">
        <f>J38</f>
        <v>0.7</v>
      </c>
      <c r="K33" s="722">
        <f t="shared" si="58"/>
        <v>1.1613999999999999E-2</v>
      </c>
      <c r="L33" s="532">
        <f t="shared" ref="L33" si="113">J33*G33*K33</f>
        <v>2.84543E-4</v>
      </c>
      <c r="M33" s="779" t="s">
        <v>376</v>
      </c>
      <c r="N33" s="535">
        <f>(INDEX('Dermal Sensitivity Analysis'!$B$55:$D$61, MATCH($M33,'Dermal Sensitivity Analysis'!$A$55:$A$61, 0), MATCH(N$3, 'Dermal Sensitivity Analysis'!$B$54:$D$54, 0)))*$L33*$E33</f>
        <v>8.8121485637342937E-4</v>
      </c>
      <c r="O33" s="535">
        <f>(INDEX('Dermal Sensitivity Analysis'!$B$55:$D$61, MATCH($M33,'Dermal Sensitivity Analysis'!$A$55:$A$61, 0), MATCH(O$3, 'Dermal Sensitivity Analysis'!$B$54:$D$54, 0)))*$L33*$F33</f>
        <v>8.2461833100558671E-4</v>
      </c>
      <c r="P33" s="535">
        <f>(INDEX('Dermal Sensitivity Analysis'!$B$55:$D$61, MATCH($M33,'Dermal Sensitivity Analysis'!$A$55:$A$61, 0), MATCH(P$3, 'Dermal Sensitivity Analysis'!$B$54:$D$54, 0)))*$L33*$F33</f>
        <v>9.0172077464788735E-4</v>
      </c>
      <c r="Q33" s="535">
        <f t="shared" ref="Q33" si="114">N33*$I33</f>
        <v>8.8121485637342937E-4</v>
      </c>
      <c r="R33" s="535">
        <f t="shared" ref="R33" si="115">O33*$I33</f>
        <v>8.2461833100558671E-4</v>
      </c>
      <c r="S33" s="535">
        <f t="shared" ref="S33" si="116">P33*$I33</f>
        <v>9.0172077464788735E-4</v>
      </c>
      <c r="T33" s="538">
        <f t="shared" ref="T33" si="117">$AD$3/Q33</f>
        <v>8170.5386012567187</v>
      </c>
      <c r="U33" s="538">
        <f t="shared" ref="U33" si="118">$AD$3/R33</f>
        <v>8731.3120861864772</v>
      </c>
      <c r="V33" s="538">
        <f t="shared" ref="V33" si="119">$AD$3/S33</f>
        <v>7984.7334146332896</v>
      </c>
      <c r="W33" s="535">
        <f t="shared" ref="W33" si="120">N33*$H33</f>
        <v>0.16302474842908443</v>
      </c>
      <c r="X33" s="535">
        <f t="shared" ref="X33" si="121">O33*$H33</f>
        <v>0.15255439123603354</v>
      </c>
      <c r="Y33" s="535">
        <f t="shared" ref="Y33" si="122">P33*$H33</f>
        <v>0.16681834330985915</v>
      </c>
      <c r="Z33" s="538">
        <f t="shared" ref="Z33" si="123">$AD$3/W33</f>
        <v>44.165073520306592</v>
      </c>
      <c r="AA33" s="538">
        <f t="shared" ref="AA33" si="124">$AD$3/X33</f>
        <v>47.196281546953934</v>
      </c>
      <c r="AB33" s="539">
        <f t="shared" ref="AB33" si="125">$AD$3/Y33</f>
        <v>43.160721160179946</v>
      </c>
      <c r="AD33" s="787" t="s">
        <v>430</v>
      </c>
      <c r="AE33" s="787"/>
      <c r="AF33" s="787"/>
      <c r="AG33" s="787"/>
      <c r="AH33" s="787"/>
      <c r="AI33" s="787"/>
      <c r="AJ33" s="787"/>
      <c r="AK33" s="432"/>
      <c r="AL33" s="787" t="s">
        <v>430</v>
      </c>
      <c r="AM33" s="787"/>
      <c r="AN33" s="787"/>
      <c r="AO33" s="787"/>
      <c r="AP33" s="787"/>
      <c r="AQ33" s="787"/>
      <c r="AR33" s="787"/>
    </row>
    <row r="34" spans="1:44" x14ac:dyDescent="0.25">
      <c r="A34" s="152"/>
      <c r="B34" s="773"/>
      <c r="C34" s="774"/>
      <c r="D34" s="717" t="s">
        <v>168</v>
      </c>
      <c r="E34" s="529">
        <v>1</v>
      </c>
      <c r="F34" s="529">
        <v>1</v>
      </c>
      <c r="G34" s="775">
        <f>('COU Crosswalk'!K7)/100</f>
        <v>2.2499999999999999E-2</v>
      </c>
      <c r="H34" s="574">
        <v>300</v>
      </c>
      <c r="I34" s="531">
        <f>I28</f>
        <v>1</v>
      </c>
      <c r="J34" s="531">
        <v>1.4</v>
      </c>
      <c r="K34" s="722">
        <f t="shared" si="58"/>
        <v>1.1613999999999999E-2</v>
      </c>
      <c r="L34" s="532">
        <f t="shared" si="1"/>
        <v>3.65841E-4</v>
      </c>
      <c r="M34" s="777" t="s">
        <v>376</v>
      </c>
      <c r="N34" s="535">
        <f>(INDEX('Dermal Sensitivity Analysis'!$B$55:$D$61, MATCH($M34,'Dermal Sensitivity Analysis'!$A$55:$A$61, 0), MATCH(N$3, 'Dermal Sensitivity Analysis'!$B$54:$D$54, 0)))*$L34*$E34</f>
        <v>1.1329905296229806E-3</v>
      </c>
      <c r="O34" s="535">
        <f>(INDEX('Dermal Sensitivity Analysis'!$B$55:$D$61, MATCH($M34,'Dermal Sensitivity Analysis'!$A$55:$A$61, 0), MATCH(O$3, 'Dermal Sensitivity Analysis'!$B$54:$D$54, 0)))*$L34*$F34</f>
        <v>1.0602235684357543E-3</v>
      </c>
      <c r="P34" s="535">
        <f>(INDEX('Dermal Sensitivity Analysis'!$B$55:$D$61, MATCH($M34,'Dermal Sensitivity Analysis'!$A$55:$A$61, 0), MATCH(P$3, 'Dermal Sensitivity Analysis'!$B$54:$D$54, 0)))*$L34*$F34</f>
        <v>1.159355281690141E-3</v>
      </c>
      <c r="Q34" s="535">
        <f t="shared" ref="Q34:Q45" si="126">N34*$I34</f>
        <v>1.1329905296229806E-3</v>
      </c>
      <c r="R34" s="535">
        <f t="shared" si="15"/>
        <v>1.0602235684357543E-3</v>
      </c>
      <c r="S34" s="535">
        <f t="shared" si="15"/>
        <v>1.159355281690141E-3</v>
      </c>
      <c r="T34" s="538">
        <f t="shared" si="3"/>
        <v>6354.8633565330038</v>
      </c>
      <c r="U34" s="538">
        <f t="shared" si="3"/>
        <v>6791.0205114783712</v>
      </c>
      <c r="V34" s="538">
        <f t="shared" si="3"/>
        <v>6210.3482113814462</v>
      </c>
      <c r="W34" s="535">
        <f t="shared" si="59"/>
        <v>0.3398971588868942</v>
      </c>
      <c r="X34" s="535">
        <f t="shared" si="59"/>
        <v>0.3180670705307263</v>
      </c>
      <c r="Y34" s="535">
        <f t="shared" si="59"/>
        <v>0.34780658450704227</v>
      </c>
      <c r="Z34" s="538">
        <f t="shared" si="60"/>
        <v>21.182877855110011</v>
      </c>
      <c r="AA34" s="538">
        <f t="shared" si="60"/>
        <v>22.636735038261236</v>
      </c>
      <c r="AB34" s="539">
        <f t="shared" si="60"/>
        <v>20.701160704604824</v>
      </c>
      <c r="AD34" s="788" t="s">
        <v>431</v>
      </c>
      <c r="AE34" s="788"/>
      <c r="AF34" s="788"/>
      <c r="AG34" s="788"/>
      <c r="AH34" s="788"/>
      <c r="AI34" s="788"/>
      <c r="AJ34" s="788"/>
      <c r="AK34" s="787"/>
      <c r="AL34" s="788" t="s">
        <v>431</v>
      </c>
      <c r="AM34" s="788"/>
      <c r="AN34" s="788"/>
      <c r="AO34" s="788"/>
      <c r="AP34" s="788"/>
      <c r="AQ34" s="788"/>
      <c r="AR34" s="788"/>
    </row>
    <row r="35" spans="1:44" x14ac:dyDescent="0.25">
      <c r="A35" s="152"/>
      <c r="B35" s="773"/>
      <c r="C35" s="774"/>
      <c r="D35" s="717" t="s">
        <v>428</v>
      </c>
      <c r="E35" s="529">
        <v>1</v>
      </c>
      <c r="F35" s="529">
        <v>1</v>
      </c>
      <c r="G35" s="775">
        <f>G34</f>
        <v>2.2499999999999999E-2</v>
      </c>
      <c r="H35" s="574">
        <v>185</v>
      </c>
      <c r="I35" s="531">
        <f>I28</f>
        <v>1</v>
      </c>
      <c r="J35" s="531">
        <v>2.2999999999999998</v>
      </c>
      <c r="K35" s="722">
        <f t="shared" si="58"/>
        <v>1.1613999999999999E-2</v>
      </c>
      <c r="L35" s="532">
        <f t="shared" si="1"/>
        <v>6.0102449999999998E-4</v>
      </c>
      <c r="M35" s="777" t="s">
        <v>376</v>
      </c>
      <c r="N35" s="535">
        <f>(INDEX('Dermal Sensitivity Analysis'!$B$55:$D$61, MATCH($M35,'Dermal Sensitivity Analysis'!$A$55:$A$61, 0), MATCH(N$3, 'Dermal Sensitivity Analysis'!$B$54:$D$54, 0)))*$L35*$E35</f>
        <v>1.8613415843806108E-3</v>
      </c>
      <c r="O35" s="535">
        <f>(INDEX('Dermal Sensitivity Analysis'!$B$55:$D$61, MATCH($M35,'Dermal Sensitivity Analysis'!$A$55:$A$61, 0), MATCH(O$3, 'Dermal Sensitivity Analysis'!$B$54:$D$54, 0)))*$L35*$F35</f>
        <v>1.7417958624301678E-3</v>
      </c>
      <c r="P35" s="535">
        <f>(INDEX('Dermal Sensitivity Analysis'!$B$55:$D$61, MATCH($M35,'Dermal Sensitivity Analysis'!$A$55:$A$61, 0), MATCH(P$3, 'Dermal Sensitivity Analysis'!$B$54:$D$54, 0)))*$L35*$F35</f>
        <v>1.9046551056338028E-3</v>
      </c>
      <c r="Q35" s="535">
        <f t="shared" si="126"/>
        <v>1.8613415843806108E-3</v>
      </c>
      <c r="R35" s="535">
        <f t="shared" si="15"/>
        <v>1.7417958624301678E-3</v>
      </c>
      <c r="S35" s="535">
        <f t="shared" si="15"/>
        <v>1.9046551056338028E-3</v>
      </c>
      <c r="T35" s="538">
        <f t="shared" si="3"/>
        <v>3868.1776952809591</v>
      </c>
      <c r="U35" s="538">
        <f t="shared" si="3"/>
        <v>4133.6646591607478</v>
      </c>
      <c r="V35" s="538">
        <f t="shared" si="3"/>
        <v>3780.2119547539246</v>
      </c>
      <c r="W35" s="535">
        <f t="shared" si="59"/>
        <v>0.34434819311041298</v>
      </c>
      <c r="X35" s="535">
        <f t="shared" si="59"/>
        <v>0.32223223454958105</v>
      </c>
      <c r="Y35" s="535">
        <f t="shared" si="59"/>
        <v>0.35236119454225351</v>
      </c>
      <c r="Z35" s="538">
        <f t="shared" si="60"/>
        <v>20.909068623140321</v>
      </c>
      <c r="AA35" s="538">
        <f t="shared" si="60"/>
        <v>22.344133292760798</v>
      </c>
      <c r="AB35" s="539">
        <f t="shared" si="60"/>
        <v>20.433578133804996</v>
      </c>
      <c r="AD35" s="520" t="s">
        <v>491</v>
      </c>
      <c r="AK35" s="787"/>
      <c r="AL35" s="787"/>
      <c r="AM35" s="787"/>
    </row>
    <row r="36" spans="1:44" x14ac:dyDescent="0.25">
      <c r="A36" s="152"/>
      <c r="B36" s="773"/>
      <c r="C36" s="774"/>
      <c r="D36" s="717" t="s">
        <v>428</v>
      </c>
      <c r="E36" s="529">
        <v>1</v>
      </c>
      <c r="F36" s="529">
        <v>1</v>
      </c>
      <c r="G36" s="775">
        <f>G34</f>
        <v>2.2499999999999999E-2</v>
      </c>
      <c r="H36" s="574">
        <v>300</v>
      </c>
      <c r="I36" s="531">
        <f>I29</f>
        <v>1</v>
      </c>
      <c r="J36" s="550">
        <v>0.7</v>
      </c>
      <c r="K36" s="722">
        <f t="shared" si="58"/>
        <v>1.1613999999999999E-2</v>
      </c>
      <c r="L36" s="532">
        <f t="shared" ref="L36" si="127">J36*G36*K36</f>
        <v>1.829205E-4</v>
      </c>
      <c r="M36" s="777" t="s">
        <v>376</v>
      </c>
      <c r="N36" s="535">
        <f>(INDEX('Dermal Sensitivity Analysis'!$B$55:$D$61, MATCH($M36,'Dermal Sensitivity Analysis'!$A$55:$A$61, 0), MATCH(N$3, 'Dermal Sensitivity Analysis'!$B$54:$D$54, 0)))*$L36*$E36</f>
        <v>5.6649526481149031E-4</v>
      </c>
      <c r="O36" s="535">
        <f>(INDEX('Dermal Sensitivity Analysis'!$B$55:$D$61, MATCH($M36,'Dermal Sensitivity Analysis'!$A$55:$A$61, 0), MATCH(O$3, 'Dermal Sensitivity Analysis'!$B$54:$D$54, 0)))*$L36*$F36</f>
        <v>5.3011178421787715E-4</v>
      </c>
      <c r="P36" s="535">
        <f>(INDEX('Dermal Sensitivity Analysis'!$B$55:$D$61, MATCH($M36,'Dermal Sensitivity Analysis'!$A$55:$A$61, 0), MATCH(P$3, 'Dermal Sensitivity Analysis'!$B$54:$D$54, 0)))*$L36*$F36</f>
        <v>5.7967764084507049E-4</v>
      </c>
      <c r="Q36" s="535">
        <f t="shared" ref="Q36" si="128">N36*$I36</f>
        <v>5.6649526481149031E-4</v>
      </c>
      <c r="R36" s="535">
        <f t="shared" ref="R36" si="129">O36*$I36</f>
        <v>5.3011178421787715E-4</v>
      </c>
      <c r="S36" s="535">
        <f t="shared" ref="S36" si="130">P36*$I36</f>
        <v>5.7967764084507049E-4</v>
      </c>
      <c r="T36" s="538">
        <f t="shared" ref="T36" si="131">$AD$3/Q36</f>
        <v>12709.726713066008</v>
      </c>
      <c r="U36" s="538">
        <f t="shared" ref="U36" si="132">$AD$3/R36</f>
        <v>13582.041022956742</v>
      </c>
      <c r="V36" s="538">
        <f t="shared" ref="V36" si="133">$AD$3/S36</f>
        <v>12420.696422762892</v>
      </c>
      <c r="W36" s="535">
        <f t="shared" ref="W36" si="134">N36*$H36</f>
        <v>0.1699485794434471</v>
      </c>
      <c r="X36" s="535">
        <f t="shared" ref="X36" si="135">O36*$H36</f>
        <v>0.15903353526536315</v>
      </c>
      <c r="Y36" s="535">
        <f t="shared" ref="Y36" si="136">P36*$H36</f>
        <v>0.17390329225352114</v>
      </c>
      <c r="Z36" s="538">
        <f t="shared" ref="Z36" si="137">$AD$3/W36</f>
        <v>42.365755710220022</v>
      </c>
      <c r="AA36" s="538">
        <f t="shared" ref="AA36" si="138">$AD$3/X36</f>
        <v>45.273470076522472</v>
      </c>
      <c r="AB36" s="539">
        <f t="shared" ref="AB36" si="139">$AD$3/Y36</f>
        <v>41.402321409209648</v>
      </c>
      <c r="AD36" s="789" t="s">
        <v>469</v>
      </c>
      <c r="AE36" s="790"/>
      <c r="AF36" s="790"/>
      <c r="AG36" s="790"/>
      <c r="AH36" s="790"/>
      <c r="AI36" s="790"/>
      <c r="AJ36" s="791"/>
      <c r="AK36" s="792"/>
      <c r="AL36" s="792"/>
      <c r="AM36" s="792"/>
    </row>
    <row r="37" spans="1:44" x14ac:dyDescent="0.25">
      <c r="A37" s="152"/>
      <c r="B37" s="773"/>
      <c r="C37" s="774"/>
      <c r="D37" s="781" t="s">
        <v>428</v>
      </c>
      <c r="E37" s="529">
        <v>1</v>
      </c>
      <c r="F37" s="529">
        <v>1</v>
      </c>
      <c r="G37" s="775">
        <f>G35</f>
        <v>2.2499999999999999E-2</v>
      </c>
      <c r="H37" s="776">
        <v>365</v>
      </c>
      <c r="I37" s="531">
        <f>I30</f>
        <v>1</v>
      </c>
      <c r="J37" s="550">
        <v>0.7</v>
      </c>
      <c r="K37" s="722">
        <f t="shared" si="58"/>
        <v>1.1613999999999999E-2</v>
      </c>
      <c r="L37" s="532">
        <f t="shared" ref="L37" si="140">J37*G37*K37</f>
        <v>1.829205E-4</v>
      </c>
      <c r="M37" s="779" t="s">
        <v>375</v>
      </c>
      <c r="N37" s="535">
        <f>(INDEX('Dermal Sensitivity Analysis'!$B$55:$D$61, MATCH($M37,'Dermal Sensitivity Analysis'!$A$55:$A$61, 0), MATCH(N$3, 'Dermal Sensitivity Analysis'!$B$54:$D$54, 0)))*$L37*$E37</f>
        <v>1.1329905296229806E-3</v>
      </c>
      <c r="O37" s="535">
        <f>(INDEX('Dermal Sensitivity Analysis'!$B$55:$D$61, MATCH($M37,'Dermal Sensitivity Analysis'!$A$55:$A$61, 0), MATCH(O$3, 'Dermal Sensitivity Analysis'!$B$54:$D$54, 0)))*$L37*$F37</f>
        <v>1.0602235684357543E-3</v>
      </c>
      <c r="P37" s="535">
        <f>(INDEX('Dermal Sensitivity Analysis'!$B$55:$D$61, MATCH($M37,'Dermal Sensitivity Analysis'!$A$55:$A$61, 0), MATCH(P$3, 'Dermal Sensitivity Analysis'!$B$54:$D$54, 0)))*$L37*$F37</f>
        <v>1.159355281690141E-3</v>
      </c>
      <c r="Q37" s="535">
        <f t="shared" ref="Q37" si="141">N37*$I37</f>
        <v>1.1329905296229806E-3</v>
      </c>
      <c r="R37" s="535">
        <f t="shared" ref="R37" si="142">O37*$I37</f>
        <v>1.0602235684357543E-3</v>
      </c>
      <c r="S37" s="535">
        <f t="shared" ref="S37" si="143">P37*$I37</f>
        <v>1.159355281690141E-3</v>
      </c>
      <c r="T37" s="538">
        <f t="shared" ref="T37" si="144">$AD$3/Q37</f>
        <v>6354.8633565330038</v>
      </c>
      <c r="U37" s="538">
        <f t="shared" ref="U37" si="145">$AD$3/R37</f>
        <v>6791.0205114783712</v>
      </c>
      <c r="V37" s="538">
        <f t="shared" ref="V37" si="146">$AD$3/S37</f>
        <v>6210.3482113814462</v>
      </c>
      <c r="W37" s="535">
        <f t="shared" ref="W37" si="147">N37*$H37</f>
        <v>0.4135415433123879</v>
      </c>
      <c r="X37" s="535">
        <f t="shared" ref="X37" si="148">O37*$H37</f>
        <v>0.38698160247905034</v>
      </c>
      <c r="Y37" s="535">
        <f t="shared" ref="Y37" si="149">P37*$H37</f>
        <v>0.42316467781690148</v>
      </c>
      <c r="Z37" s="538">
        <f t="shared" ref="Z37" si="150">$AD$3/W37</f>
        <v>17.410584538446585</v>
      </c>
      <c r="AA37" s="538">
        <f t="shared" ref="AA37" si="151">$AD$3/X37</f>
        <v>18.605535647885947</v>
      </c>
      <c r="AB37" s="539">
        <f t="shared" ref="AB37" si="152">$AD$3/Y37</f>
        <v>17.01465263392177</v>
      </c>
      <c r="AD37" s="719" t="s">
        <v>484</v>
      </c>
      <c r="AE37" s="720"/>
      <c r="AF37" s="720"/>
      <c r="AG37" s="720"/>
      <c r="AH37" s="720"/>
      <c r="AI37" s="720"/>
      <c r="AJ37" s="721"/>
    </row>
    <row r="38" spans="1:44" x14ac:dyDescent="0.25">
      <c r="A38" s="152"/>
      <c r="B38" s="773"/>
      <c r="C38" s="774"/>
      <c r="D38" s="717" t="s">
        <v>169</v>
      </c>
      <c r="E38" s="529">
        <v>1</v>
      </c>
      <c r="F38" s="529">
        <v>1</v>
      </c>
      <c r="G38" s="793">
        <f>('COU Crosswalk'!J7)/100</f>
        <v>0.01</v>
      </c>
      <c r="H38" s="574">
        <v>185</v>
      </c>
      <c r="I38" s="531">
        <f>I28</f>
        <v>1</v>
      </c>
      <c r="J38" s="531">
        <v>0.7</v>
      </c>
      <c r="K38" s="722">
        <f t="shared" si="58"/>
        <v>1.1613999999999999E-2</v>
      </c>
      <c r="L38" s="532">
        <f t="shared" si="1"/>
        <v>8.1297999999999993E-5</v>
      </c>
      <c r="M38" s="777" t="s">
        <v>376</v>
      </c>
      <c r="N38" s="535">
        <f>(INDEX('Dermal Sensitivity Analysis'!$B$55:$D$61, MATCH($M38,'Dermal Sensitivity Analysis'!$A$55:$A$61, 0), MATCH(N$3, 'Dermal Sensitivity Analysis'!$B$54:$D$54, 0)))*$L38*$E38</f>
        <v>2.517756732495512E-4</v>
      </c>
      <c r="O38" s="535">
        <f>(INDEX('Dermal Sensitivity Analysis'!$B$55:$D$61, MATCH($M38,'Dermal Sensitivity Analysis'!$A$55:$A$61, 0), MATCH(O$3, 'Dermal Sensitivity Analysis'!$B$54:$D$54, 0)))*$L38*$F38</f>
        <v>2.356052374301676E-4</v>
      </c>
      <c r="P38" s="535">
        <f>(INDEX('Dermal Sensitivity Analysis'!$B$55:$D$61, MATCH($M38,'Dermal Sensitivity Analysis'!$A$55:$A$61, 0), MATCH(P$3, 'Dermal Sensitivity Analysis'!$B$54:$D$54, 0)))*$L38*$F38</f>
        <v>2.5763450704225353E-4</v>
      </c>
      <c r="Q38" s="535">
        <f t="shared" si="126"/>
        <v>2.517756732495512E-4</v>
      </c>
      <c r="R38" s="535">
        <f t="shared" si="15"/>
        <v>2.356052374301676E-4</v>
      </c>
      <c r="S38" s="535">
        <f t="shared" si="15"/>
        <v>2.5763450704225353E-4</v>
      </c>
      <c r="T38" s="538">
        <f t="shared" si="3"/>
        <v>28596.885104398523</v>
      </c>
      <c r="U38" s="538">
        <f t="shared" si="3"/>
        <v>30559.592301652672</v>
      </c>
      <c r="V38" s="538">
        <f t="shared" si="3"/>
        <v>27946.566951216511</v>
      </c>
      <c r="W38" s="535">
        <f t="shared" si="59"/>
        <v>4.6578499551166969E-2</v>
      </c>
      <c r="X38" s="535">
        <f t="shared" si="59"/>
        <v>4.3586968924581006E-2</v>
      </c>
      <c r="Y38" s="535">
        <f t="shared" si="59"/>
        <v>4.7662383802816906E-2</v>
      </c>
      <c r="Z38" s="538">
        <f t="shared" si="60"/>
        <v>154.57775732107311</v>
      </c>
      <c r="AA38" s="538">
        <f t="shared" si="60"/>
        <v>165.18698541433878</v>
      </c>
      <c r="AB38" s="539">
        <f t="shared" si="60"/>
        <v>151.06252406062978</v>
      </c>
      <c r="AD38" s="723" t="s">
        <v>485</v>
      </c>
      <c r="AE38" s="724"/>
      <c r="AF38" s="724"/>
      <c r="AG38" s="724"/>
      <c r="AH38" s="724"/>
      <c r="AI38" s="724"/>
      <c r="AJ38" s="725"/>
    </row>
    <row r="39" spans="1:44" ht="15" customHeight="1" x14ac:dyDescent="0.25">
      <c r="A39" s="152"/>
      <c r="B39" s="773"/>
      <c r="C39" s="774"/>
      <c r="D39" s="717" t="s">
        <v>429</v>
      </c>
      <c r="E39" s="529">
        <v>1</v>
      </c>
      <c r="F39" s="529">
        <v>1</v>
      </c>
      <c r="G39" s="793">
        <f>G38</f>
        <v>0.01</v>
      </c>
      <c r="H39" s="574">
        <v>185</v>
      </c>
      <c r="I39" s="531">
        <f>I29</f>
        <v>1</v>
      </c>
      <c r="J39" s="531">
        <v>0.7</v>
      </c>
      <c r="K39" s="722">
        <f t="shared" si="58"/>
        <v>1.1613999999999999E-2</v>
      </c>
      <c r="L39" s="532">
        <f t="shared" ref="L39" si="153">J39*G39*K39</f>
        <v>8.1297999999999993E-5</v>
      </c>
      <c r="M39" s="779" t="s">
        <v>376</v>
      </c>
      <c r="N39" s="535">
        <f>(INDEX('Dermal Sensitivity Analysis'!$B$55:$D$61, MATCH($M39,'Dermal Sensitivity Analysis'!$A$55:$A$61, 0), MATCH(N$3, 'Dermal Sensitivity Analysis'!$B$54:$D$54, 0)))*$L39*$E39</f>
        <v>2.517756732495512E-4</v>
      </c>
      <c r="O39" s="535">
        <f>(INDEX('Dermal Sensitivity Analysis'!$B$55:$D$61, MATCH($M39,'Dermal Sensitivity Analysis'!$A$55:$A$61, 0), MATCH(O$3, 'Dermal Sensitivity Analysis'!$B$54:$D$54, 0)))*$L39*$F39</f>
        <v>2.356052374301676E-4</v>
      </c>
      <c r="P39" s="535">
        <f>(INDEX('Dermal Sensitivity Analysis'!$B$55:$D$61, MATCH($M39,'Dermal Sensitivity Analysis'!$A$55:$A$61, 0), MATCH(P$3, 'Dermal Sensitivity Analysis'!$B$54:$D$54, 0)))*$L39*$F39</f>
        <v>2.5763450704225353E-4</v>
      </c>
      <c r="Q39" s="535">
        <f t="shared" ref="Q39" si="154">N39*$I39</f>
        <v>2.517756732495512E-4</v>
      </c>
      <c r="R39" s="535">
        <f t="shared" ref="R39" si="155">O39*$I39</f>
        <v>2.356052374301676E-4</v>
      </c>
      <c r="S39" s="535">
        <f t="shared" ref="S39" si="156">P39*$I39</f>
        <v>2.5763450704225353E-4</v>
      </c>
      <c r="T39" s="538">
        <f t="shared" ref="T39" si="157">$AD$3/Q39</f>
        <v>28596.885104398523</v>
      </c>
      <c r="U39" s="538">
        <f t="shared" ref="U39" si="158">$AD$3/R39</f>
        <v>30559.592301652672</v>
      </c>
      <c r="V39" s="538">
        <f t="shared" ref="V39" si="159">$AD$3/S39</f>
        <v>27946.566951216511</v>
      </c>
      <c r="W39" s="535">
        <f t="shared" ref="W39" si="160">N39*$H39</f>
        <v>4.6578499551166969E-2</v>
      </c>
      <c r="X39" s="535">
        <f t="shared" ref="X39" si="161">O39*$H39</f>
        <v>4.3586968924581006E-2</v>
      </c>
      <c r="Y39" s="535">
        <f t="shared" ref="Y39" si="162">P39*$H39</f>
        <v>4.7662383802816906E-2</v>
      </c>
      <c r="Z39" s="538">
        <f t="shared" ref="Z39" si="163">$AD$3/W39</f>
        <v>154.57775732107311</v>
      </c>
      <c r="AA39" s="538">
        <f t="shared" ref="AA39" si="164">$AD$3/X39</f>
        <v>165.18698541433878</v>
      </c>
      <c r="AB39" s="539">
        <f t="shared" ref="AB39" si="165">$AD$3/Y39</f>
        <v>151.06252406062978</v>
      </c>
      <c r="AD39" s="727" t="s">
        <v>466</v>
      </c>
      <c r="AE39" s="728"/>
      <c r="AF39" s="728"/>
      <c r="AG39" s="728"/>
      <c r="AH39" s="728"/>
      <c r="AI39" s="728"/>
      <c r="AJ39" s="729"/>
    </row>
    <row r="40" spans="1:44" x14ac:dyDescent="0.25">
      <c r="A40" s="152"/>
      <c r="B40" s="773"/>
      <c r="C40" s="774"/>
      <c r="D40" s="717" t="s">
        <v>429</v>
      </c>
      <c r="E40" s="529">
        <v>1</v>
      </c>
      <c r="F40" s="529">
        <v>1</v>
      </c>
      <c r="G40" s="793">
        <f>G38</f>
        <v>0.01</v>
      </c>
      <c r="H40" s="574">
        <v>185</v>
      </c>
      <c r="I40" s="531">
        <f>I20</f>
        <v>1</v>
      </c>
      <c r="J40" s="531">
        <v>2.2999999999999998</v>
      </c>
      <c r="K40" s="722">
        <f t="shared" si="58"/>
        <v>1.1613999999999999E-2</v>
      </c>
      <c r="L40" s="532">
        <f t="shared" ref="L40" si="166">J40*G40*K40</f>
        <v>2.6712199999999995E-4</v>
      </c>
      <c r="M40" s="777" t="s">
        <v>376</v>
      </c>
      <c r="N40" s="535">
        <f>(INDEX('Dermal Sensitivity Analysis'!$B$55:$D$61, MATCH($M40,'Dermal Sensitivity Analysis'!$A$55:$A$61, 0), MATCH(N$3, 'Dermal Sensitivity Analysis'!$B$54:$D$54, 0)))*$L40*$E40</f>
        <v>8.2726292639138249E-4</v>
      </c>
      <c r="O40" s="535">
        <f>(INDEX('Dermal Sensitivity Analysis'!$B$55:$D$61, MATCH($M40,'Dermal Sensitivity Analysis'!$A$55:$A$61, 0), MATCH(O$3, 'Dermal Sensitivity Analysis'!$B$54:$D$54, 0)))*$L40*$F40</f>
        <v>7.7413149441340784E-4</v>
      </c>
      <c r="P40" s="535">
        <f>(INDEX('Dermal Sensitivity Analysis'!$B$55:$D$61, MATCH($M40,'Dermal Sensitivity Analysis'!$A$55:$A$61, 0), MATCH(P$3, 'Dermal Sensitivity Analysis'!$B$54:$D$54, 0)))*$L40*$F40</f>
        <v>8.4651338028169005E-4</v>
      </c>
      <c r="Q40" s="535">
        <f t="shared" ref="Q40" si="167">N40*$I40</f>
        <v>8.2726292639138249E-4</v>
      </c>
      <c r="R40" s="535">
        <f t="shared" ref="R40" si="168">O40*$I40</f>
        <v>7.7413149441340784E-4</v>
      </c>
      <c r="S40" s="535">
        <f t="shared" ref="S40" si="169">P40*$I40</f>
        <v>8.4651338028169005E-4</v>
      </c>
      <c r="T40" s="538">
        <f t="shared" ref="T40" si="170">$AD$3/Q40</f>
        <v>8703.3998143821591</v>
      </c>
      <c r="U40" s="538">
        <f t="shared" ref="U40" si="171">$AD$3/R40</f>
        <v>9300.7454831116829</v>
      </c>
      <c r="V40" s="538">
        <f t="shared" ref="V40" si="172">$AD$3/S40</f>
        <v>8505.4768981963316</v>
      </c>
      <c r="W40" s="535">
        <f t="shared" ref="W40" si="173">N40*$H40</f>
        <v>0.15304364138240575</v>
      </c>
      <c r="X40" s="535">
        <f t="shared" ref="X40" si="174">O40*$H40</f>
        <v>0.14321432646648044</v>
      </c>
      <c r="Y40" s="535">
        <f t="shared" ref="Y40" si="175">P40*$H40</f>
        <v>0.15660497535211265</v>
      </c>
      <c r="Z40" s="538">
        <f t="shared" ref="Z40" si="176">$AD$3/W40</f>
        <v>47.045404402065728</v>
      </c>
      <c r="AA40" s="538">
        <f t="shared" ref="AA40" si="177">$AD$3/X40</f>
        <v>50.274299908711804</v>
      </c>
      <c r="AB40" s="539">
        <f t="shared" ref="AB40" si="178">$AD$3/Y40</f>
        <v>45.975550801061253</v>
      </c>
      <c r="AD40" s="751" t="s">
        <v>462</v>
      </c>
      <c r="AE40" s="794"/>
      <c r="AF40" s="795" t="s">
        <v>165</v>
      </c>
      <c r="AG40" s="795"/>
      <c r="AH40" s="795"/>
      <c r="AI40" s="795"/>
      <c r="AJ40" s="795"/>
    </row>
    <row r="41" spans="1:44" ht="15" customHeight="1" x14ac:dyDescent="0.25">
      <c r="A41" s="152"/>
      <c r="B41" s="773"/>
      <c r="C41" s="774"/>
      <c r="D41" s="717" t="s">
        <v>429</v>
      </c>
      <c r="E41" s="529">
        <v>1</v>
      </c>
      <c r="F41" s="529">
        <v>1</v>
      </c>
      <c r="G41" s="793">
        <f>G38</f>
        <v>0.01</v>
      </c>
      <c r="H41" s="574">
        <v>185</v>
      </c>
      <c r="I41" s="531">
        <f>I22</f>
        <v>1</v>
      </c>
      <c r="J41" s="550">
        <v>2.1</v>
      </c>
      <c r="K41" s="722">
        <f t="shared" si="58"/>
        <v>1.1613999999999999E-2</v>
      </c>
      <c r="L41" s="532">
        <f t="shared" ref="L41" si="179">J41*G41*K41</f>
        <v>2.4389400000000001E-4</v>
      </c>
      <c r="M41" s="777" t="s">
        <v>376</v>
      </c>
      <c r="N41" s="535">
        <f>(INDEX('Dermal Sensitivity Analysis'!$B$55:$D$61, MATCH($M41,'Dermal Sensitivity Analysis'!$A$55:$A$61, 0), MATCH(N$3, 'Dermal Sensitivity Analysis'!$B$54:$D$54, 0)))*$L41*$E41</f>
        <v>7.5532701974865375E-4</v>
      </c>
      <c r="O41" s="535">
        <f>(INDEX('Dermal Sensitivity Analysis'!$B$55:$D$61, MATCH($M41,'Dermal Sensitivity Analysis'!$A$55:$A$61, 0), MATCH(O$3, 'Dermal Sensitivity Analysis'!$B$54:$D$54, 0)))*$L41*$F41</f>
        <v>7.0681571229050291E-4</v>
      </c>
      <c r="P41" s="535">
        <f>(INDEX('Dermal Sensitivity Analysis'!$B$55:$D$61, MATCH($M41,'Dermal Sensitivity Analysis'!$A$55:$A$61, 0), MATCH(P$3, 'Dermal Sensitivity Analysis'!$B$54:$D$54, 0)))*$L41*$F41</f>
        <v>7.7290352112676069E-4</v>
      </c>
      <c r="Q41" s="535">
        <f t="shared" ref="Q41" si="180">N41*$I41</f>
        <v>7.5532701974865375E-4</v>
      </c>
      <c r="R41" s="535">
        <f t="shared" ref="R41" si="181">O41*$I41</f>
        <v>7.0681571229050291E-4</v>
      </c>
      <c r="S41" s="535">
        <f t="shared" ref="S41" si="182">P41*$I41</f>
        <v>7.7290352112676069E-4</v>
      </c>
      <c r="T41" s="538">
        <f t="shared" ref="T41" si="183">$AD$3/Q41</f>
        <v>9532.2950347995047</v>
      </c>
      <c r="U41" s="538">
        <f t="shared" ref="U41" si="184">$AD$3/R41</f>
        <v>10186.530767217557</v>
      </c>
      <c r="V41" s="538">
        <f t="shared" ref="V41" si="185">$AD$3/S41</f>
        <v>9315.5223170721692</v>
      </c>
      <c r="W41" s="535">
        <f t="shared" ref="W41" si="186">N41*$H41</f>
        <v>0.13973549865350093</v>
      </c>
      <c r="X41" s="535">
        <f t="shared" ref="X41" si="187">O41*$H41</f>
        <v>0.13076090677374302</v>
      </c>
      <c r="Y41" s="535">
        <f t="shared" ref="Y41" si="188">P41*$H41</f>
        <v>0.14298715140845072</v>
      </c>
      <c r="Z41" s="538">
        <f t="shared" ref="Z41" si="189">$AD$3/W41</f>
        <v>51.525919107024357</v>
      </c>
      <c r="AA41" s="538">
        <f t="shared" ref="AA41" si="190">$AD$3/X41</f>
        <v>55.062328471446257</v>
      </c>
      <c r="AB41" s="539">
        <f t="shared" ref="AB41" si="191">$AD$3/Y41</f>
        <v>50.35417468687659</v>
      </c>
      <c r="AD41" s="796"/>
      <c r="AE41" s="797"/>
      <c r="AF41" s="762">
        <v>0.1</v>
      </c>
      <c r="AG41" s="762">
        <v>0.5</v>
      </c>
      <c r="AH41" s="763">
        <v>1</v>
      </c>
      <c r="AI41" s="763">
        <v>2.25</v>
      </c>
      <c r="AJ41" s="763">
        <v>3.5</v>
      </c>
    </row>
    <row r="42" spans="1:44" x14ac:dyDescent="0.25">
      <c r="A42" s="152"/>
      <c r="B42" s="773"/>
      <c r="C42" s="774"/>
      <c r="D42" s="717" t="s">
        <v>429</v>
      </c>
      <c r="E42" s="529">
        <v>1</v>
      </c>
      <c r="F42" s="529">
        <v>1</v>
      </c>
      <c r="G42" s="793">
        <f>G38</f>
        <v>0.01</v>
      </c>
      <c r="H42" s="776">
        <v>300</v>
      </c>
      <c r="I42" s="531">
        <f>I24</f>
        <v>1</v>
      </c>
      <c r="J42" s="531">
        <v>0.7</v>
      </c>
      <c r="K42" s="722">
        <f t="shared" si="58"/>
        <v>1.1613999999999999E-2</v>
      </c>
      <c r="L42" s="532">
        <f t="shared" si="1"/>
        <v>8.1297999999999993E-5</v>
      </c>
      <c r="M42" s="777" t="s">
        <v>376</v>
      </c>
      <c r="N42" s="535">
        <f>(INDEX('Dermal Sensitivity Analysis'!$B$55:$D$61, MATCH($M42,'Dermal Sensitivity Analysis'!$A$55:$A$61, 0), MATCH(N$3, 'Dermal Sensitivity Analysis'!$B$54:$D$54, 0)))*$L42*$E42</f>
        <v>2.517756732495512E-4</v>
      </c>
      <c r="O42" s="535">
        <f>(INDEX('Dermal Sensitivity Analysis'!$B$55:$D$61, MATCH($M42,'Dermal Sensitivity Analysis'!$A$55:$A$61, 0), MATCH(O$3, 'Dermal Sensitivity Analysis'!$B$54:$D$54, 0)))*$L42*$F42</f>
        <v>2.356052374301676E-4</v>
      </c>
      <c r="P42" s="535">
        <f>(INDEX('Dermal Sensitivity Analysis'!$B$55:$D$61, MATCH($M42,'Dermal Sensitivity Analysis'!$A$55:$A$61, 0), MATCH(P$3, 'Dermal Sensitivity Analysis'!$B$54:$D$54, 0)))*$L42*$F42</f>
        <v>2.5763450704225353E-4</v>
      </c>
      <c r="Q42" s="535">
        <f t="shared" si="126"/>
        <v>2.517756732495512E-4</v>
      </c>
      <c r="R42" s="535">
        <f t="shared" ref="R42" si="192">O42*$I42</f>
        <v>2.356052374301676E-4</v>
      </c>
      <c r="S42" s="535">
        <f t="shared" ref="S42" si="193">P42*$I42</f>
        <v>2.5763450704225353E-4</v>
      </c>
      <c r="T42" s="538">
        <f t="shared" ref="T42" si="194">$AD$3/Q42</f>
        <v>28596.885104398523</v>
      </c>
      <c r="U42" s="538">
        <f t="shared" ref="U42" si="195">$AD$3/R42</f>
        <v>30559.592301652672</v>
      </c>
      <c r="V42" s="538">
        <f t="shared" ref="V42" si="196">$AD$3/S42</f>
        <v>27946.566951216511</v>
      </c>
      <c r="W42" s="535">
        <f t="shared" si="59"/>
        <v>7.5532701974865363E-2</v>
      </c>
      <c r="X42" s="535">
        <f t="shared" si="59"/>
        <v>7.0681571229050277E-2</v>
      </c>
      <c r="Y42" s="535">
        <f t="shared" si="59"/>
        <v>7.7290352112676056E-2</v>
      </c>
      <c r="Z42" s="538">
        <f t="shared" si="60"/>
        <v>95.322950347995075</v>
      </c>
      <c r="AA42" s="538">
        <f t="shared" si="60"/>
        <v>101.86530767217559</v>
      </c>
      <c r="AB42" s="539">
        <f t="shared" si="60"/>
        <v>93.155223170721712</v>
      </c>
      <c r="AD42" s="770" t="s">
        <v>463</v>
      </c>
      <c r="AE42" s="771">
        <v>0.7</v>
      </c>
      <c r="AF42" s="798">
        <v>1511</v>
      </c>
      <c r="AG42" s="798">
        <v>302</v>
      </c>
      <c r="AH42" s="798">
        <v>151</v>
      </c>
      <c r="AI42" s="798">
        <v>67</v>
      </c>
      <c r="AJ42" s="798">
        <v>43</v>
      </c>
    </row>
    <row r="43" spans="1:44" x14ac:dyDescent="0.25">
      <c r="A43" s="152"/>
      <c r="B43" s="773"/>
      <c r="C43" s="774"/>
      <c r="D43" s="717" t="s">
        <v>429</v>
      </c>
      <c r="E43" s="529">
        <v>1</v>
      </c>
      <c r="F43" s="529">
        <v>1</v>
      </c>
      <c r="G43" s="793">
        <f>G38</f>
        <v>0.01</v>
      </c>
      <c r="H43" s="776">
        <v>300</v>
      </c>
      <c r="I43" s="531">
        <f>I26</f>
        <v>1</v>
      </c>
      <c r="J43" s="550">
        <v>1.4</v>
      </c>
      <c r="K43" s="722">
        <f t="shared" si="58"/>
        <v>1.1613999999999999E-2</v>
      </c>
      <c r="L43" s="532">
        <f t="shared" ref="L43" si="197">J43*G43*K43</f>
        <v>1.6259599999999999E-4</v>
      </c>
      <c r="M43" s="777" t="s">
        <v>376</v>
      </c>
      <c r="N43" s="535">
        <f>(INDEX('Dermal Sensitivity Analysis'!$B$55:$D$61, MATCH($M43,'Dermal Sensitivity Analysis'!$A$55:$A$61, 0), MATCH(N$3, 'Dermal Sensitivity Analysis'!$B$54:$D$54, 0)))*$L43*$E43</f>
        <v>5.0355134649910239E-4</v>
      </c>
      <c r="O43" s="535">
        <f>(INDEX('Dermal Sensitivity Analysis'!$B$55:$D$61, MATCH($M43,'Dermal Sensitivity Analysis'!$A$55:$A$61, 0), MATCH(O$3, 'Dermal Sensitivity Analysis'!$B$54:$D$54, 0)))*$L43*$F43</f>
        <v>4.712104748603352E-4</v>
      </c>
      <c r="P43" s="535">
        <f>(INDEX('Dermal Sensitivity Analysis'!$B$55:$D$61, MATCH($M43,'Dermal Sensitivity Analysis'!$A$55:$A$61, 0), MATCH(P$3, 'Dermal Sensitivity Analysis'!$B$54:$D$54, 0)))*$L43*$F43</f>
        <v>5.1526901408450706E-4</v>
      </c>
      <c r="Q43" s="535">
        <f t="shared" ref="Q43" si="198">N43*$I43</f>
        <v>5.0355134649910239E-4</v>
      </c>
      <c r="R43" s="535">
        <f t="shared" ref="R43" si="199">O43*$I43</f>
        <v>4.712104748603352E-4</v>
      </c>
      <c r="S43" s="535">
        <f t="shared" ref="S43" si="200">P43*$I43</f>
        <v>5.1526901408450706E-4</v>
      </c>
      <c r="T43" s="538">
        <f t="shared" ref="T43" si="201">$AD$3/Q43</f>
        <v>14298.442552199262</v>
      </c>
      <c r="U43" s="538">
        <f t="shared" ref="U43" si="202">$AD$3/R43</f>
        <v>15279.796150826336</v>
      </c>
      <c r="V43" s="538">
        <f t="shared" ref="V43" si="203">$AD$3/S43</f>
        <v>13973.283475608256</v>
      </c>
      <c r="W43" s="535">
        <f t="shared" ref="W43" si="204">N43*$H43</f>
        <v>0.15106540394973073</v>
      </c>
      <c r="X43" s="535">
        <f t="shared" ref="X43" si="205">O43*$H43</f>
        <v>0.14136314245810055</v>
      </c>
      <c r="Y43" s="535">
        <f t="shared" ref="Y43" si="206">P43*$H43</f>
        <v>0.15458070422535211</v>
      </c>
      <c r="Z43" s="538">
        <f t="shared" ref="Z43" si="207">$AD$3/W43</f>
        <v>47.661475173997538</v>
      </c>
      <c r="AA43" s="538">
        <f t="shared" ref="AA43" si="208">$AD$3/X43</f>
        <v>50.932653836087795</v>
      </c>
      <c r="AB43" s="539">
        <f t="shared" ref="AB43" si="209">$AD$3/Y43</f>
        <v>46.577611585360856</v>
      </c>
      <c r="AD43" s="778"/>
      <c r="AE43" s="771">
        <v>1.4</v>
      </c>
      <c r="AF43" s="798">
        <v>755</v>
      </c>
      <c r="AG43" s="798">
        <v>151</v>
      </c>
      <c r="AH43" s="798">
        <v>76</v>
      </c>
      <c r="AI43" s="798">
        <v>34</v>
      </c>
      <c r="AJ43" s="798">
        <v>22</v>
      </c>
    </row>
    <row r="44" spans="1:44" ht="15" customHeight="1" x14ac:dyDescent="0.25">
      <c r="A44" s="152"/>
      <c r="B44" s="773"/>
      <c r="C44" s="774"/>
      <c r="D44" s="717" t="s">
        <v>429</v>
      </c>
      <c r="E44" s="529">
        <v>1</v>
      </c>
      <c r="F44" s="529">
        <v>1</v>
      </c>
      <c r="G44" s="793">
        <f>G40</f>
        <v>0.01</v>
      </c>
      <c r="H44" s="776">
        <v>300</v>
      </c>
      <c r="I44" s="531">
        <f>I28</f>
        <v>1</v>
      </c>
      <c r="J44" s="550">
        <v>2.1</v>
      </c>
      <c r="K44" s="722">
        <f t="shared" si="58"/>
        <v>1.1613999999999999E-2</v>
      </c>
      <c r="L44" s="532">
        <f t="shared" ref="L44" si="210">J44*G44*K44</f>
        <v>2.4389400000000001E-4</v>
      </c>
      <c r="M44" s="777" t="s">
        <v>376</v>
      </c>
      <c r="N44" s="535">
        <f>(INDEX('Dermal Sensitivity Analysis'!$B$55:$D$61, MATCH($M44,'Dermal Sensitivity Analysis'!$A$55:$A$61, 0), MATCH(N$3, 'Dermal Sensitivity Analysis'!$B$54:$D$54, 0)))*$L44*$E44</f>
        <v>7.5532701974865375E-4</v>
      </c>
      <c r="O44" s="535">
        <f>(INDEX('Dermal Sensitivity Analysis'!$B$55:$D$61, MATCH($M44,'Dermal Sensitivity Analysis'!$A$55:$A$61, 0), MATCH(O$3, 'Dermal Sensitivity Analysis'!$B$54:$D$54, 0)))*$L44*$F44</f>
        <v>7.0681571229050291E-4</v>
      </c>
      <c r="P44" s="535">
        <f>(INDEX('Dermal Sensitivity Analysis'!$B$55:$D$61, MATCH($M44,'Dermal Sensitivity Analysis'!$A$55:$A$61, 0), MATCH(P$3, 'Dermal Sensitivity Analysis'!$B$54:$D$54, 0)))*$L44*$F44</f>
        <v>7.7290352112676069E-4</v>
      </c>
      <c r="Q44" s="535">
        <f t="shared" ref="Q44" si="211">N44*$I44</f>
        <v>7.5532701974865375E-4</v>
      </c>
      <c r="R44" s="535">
        <f t="shared" ref="R44" si="212">O44*$I44</f>
        <v>7.0681571229050291E-4</v>
      </c>
      <c r="S44" s="535">
        <f t="shared" ref="S44" si="213">P44*$I44</f>
        <v>7.7290352112676069E-4</v>
      </c>
      <c r="T44" s="538">
        <f t="shared" ref="T44" si="214">$AD$3/Q44</f>
        <v>9532.2950347995047</v>
      </c>
      <c r="U44" s="538">
        <f t="shared" ref="U44" si="215">$AD$3/R44</f>
        <v>10186.530767217557</v>
      </c>
      <c r="V44" s="538">
        <f t="shared" ref="V44" si="216">$AD$3/S44</f>
        <v>9315.5223170721692</v>
      </c>
      <c r="W44" s="535">
        <f t="shared" ref="W44" si="217">N44*$H44</f>
        <v>0.22659810592459612</v>
      </c>
      <c r="X44" s="535">
        <f t="shared" ref="X44" si="218">O44*$H44</f>
        <v>0.21204471368715086</v>
      </c>
      <c r="Y44" s="535">
        <f t="shared" ref="Y44" si="219">P44*$H44</f>
        <v>0.23187105633802821</v>
      </c>
      <c r="Z44" s="538">
        <f t="shared" ref="Z44" si="220">$AD$3/W44</f>
        <v>31.774316782665018</v>
      </c>
      <c r="AA44" s="538">
        <f t="shared" ref="AA44" si="221">$AD$3/X44</f>
        <v>33.955102557391854</v>
      </c>
      <c r="AB44" s="539">
        <f t="shared" ref="AB44" si="222">$AD$3/Y44</f>
        <v>31.051741056907233</v>
      </c>
      <c r="AD44" s="778"/>
      <c r="AE44" s="771">
        <v>2.1</v>
      </c>
      <c r="AF44" s="798">
        <v>504</v>
      </c>
      <c r="AG44" s="798">
        <v>101</v>
      </c>
      <c r="AH44" s="798">
        <v>50</v>
      </c>
      <c r="AI44" s="798">
        <v>22</v>
      </c>
      <c r="AJ44" s="798">
        <v>14</v>
      </c>
    </row>
    <row r="45" spans="1:44" x14ac:dyDescent="0.25">
      <c r="A45" s="152"/>
      <c r="B45" s="773"/>
      <c r="C45" s="774"/>
      <c r="D45" s="717" t="s">
        <v>429</v>
      </c>
      <c r="E45" s="529">
        <v>1</v>
      </c>
      <c r="F45" s="529">
        <v>1</v>
      </c>
      <c r="G45" s="793">
        <f>G38</f>
        <v>0.01</v>
      </c>
      <c r="H45" s="776">
        <v>365</v>
      </c>
      <c r="I45" s="531">
        <f>I28</f>
        <v>1</v>
      </c>
      <c r="J45" s="531">
        <v>0.7</v>
      </c>
      <c r="K45" s="722">
        <f t="shared" si="58"/>
        <v>1.1613999999999999E-2</v>
      </c>
      <c r="L45" s="532">
        <f t="shared" si="1"/>
        <v>8.1297999999999993E-5</v>
      </c>
      <c r="M45" s="779" t="s">
        <v>375</v>
      </c>
      <c r="N45" s="535">
        <f>(INDEX('Dermal Sensitivity Analysis'!$B$55:$D$61, MATCH($M45,'Dermal Sensitivity Analysis'!$A$55:$A$61, 0), MATCH(N$3, 'Dermal Sensitivity Analysis'!$B$54:$D$54, 0)))*$L45*$E45</f>
        <v>5.0355134649910239E-4</v>
      </c>
      <c r="O45" s="535">
        <f>(INDEX('Dermal Sensitivity Analysis'!$B$55:$D$61, MATCH($M45,'Dermal Sensitivity Analysis'!$A$55:$A$61, 0), MATCH(O$3, 'Dermal Sensitivity Analysis'!$B$54:$D$54, 0)))*$L45*$F45</f>
        <v>4.712104748603352E-4</v>
      </c>
      <c r="P45" s="535">
        <f>(INDEX('Dermal Sensitivity Analysis'!$B$55:$D$61, MATCH($M45,'Dermal Sensitivity Analysis'!$A$55:$A$61, 0), MATCH(P$3, 'Dermal Sensitivity Analysis'!$B$54:$D$54, 0)))*$L45*$F45</f>
        <v>5.1526901408450706E-4</v>
      </c>
      <c r="Q45" s="535">
        <f t="shared" si="126"/>
        <v>5.0355134649910239E-4</v>
      </c>
      <c r="R45" s="535">
        <f t="shared" ref="R45" si="223">O45*$I45</f>
        <v>4.712104748603352E-4</v>
      </c>
      <c r="S45" s="535">
        <f t="shared" ref="S45" si="224">P45*$I45</f>
        <v>5.1526901408450706E-4</v>
      </c>
      <c r="T45" s="538">
        <f t="shared" ref="T45" si="225">$AD$3/Q45</f>
        <v>14298.442552199262</v>
      </c>
      <c r="U45" s="538">
        <f t="shared" ref="U45" si="226">$AD$3/R45</f>
        <v>15279.796150826336</v>
      </c>
      <c r="V45" s="538">
        <f t="shared" ref="V45" si="227">$AD$3/S45</f>
        <v>13973.283475608256</v>
      </c>
      <c r="W45" s="535">
        <f t="shared" si="59"/>
        <v>0.18379624147217238</v>
      </c>
      <c r="X45" s="535">
        <f t="shared" si="59"/>
        <v>0.17199182332402235</v>
      </c>
      <c r="Y45" s="535">
        <f t="shared" si="59"/>
        <v>0.18807319014084509</v>
      </c>
      <c r="Z45" s="538">
        <f t="shared" si="60"/>
        <v>39.173815211504824</v>
      </c>
      <c r="AA45" s="538">
        <f t="shared" si="60"/>
        <v>41.862455207743388</v>
      </c>
      <c r="AB45" s="539">
        <f t="shared" si="60"/>
        <v>38.28296842632399</v>
      </c>
      <c r="AD45" s="782"/>
      <c r="AE45" s="783">
        <v>2.2999999999999998</v>
      </c>
      <c r="AF45" s="772"/>
      <c r="AG45" s="772"/>
      <c r="AH45" s="772"/>
      <c r="AI45" s="799"/>
      <c r="AJ45" s="799"/>
    </row>
    <row r="46" spans="1:44" x14ac:dyDescent="0.25">
      <c r="A46" s="152"/>
      <c r="B46" s="773"/>
      <c r="C46" s="774"/>
      <c r="D46" s="717" t="s">
        <v>429</v>
      </c>
      <c r="E46" s="529">
        <v>1</v>
      </c>
      <c r="F46" s="529">
        <v>1</v>
      </c>
      <c r="G46" s="793">
        <f>G40</f>
        <v>0.01</v>
      </c>
      <c r="H46" s="776">
        <v>365</v>
      </c>
      <c r="I46" s="531">
        <f>I29</f>
        <v>1</v>
      </c>
      <c r="J46" s="550">
        <v>1.4</v>
      </c>
      <c r="K46" s="722">
        <f t="shared" si="58"/>
        <v>1.1613999999999999E-2</v>
      </c>
      <c r="L46" s="532">
        <f t="shared" ref="L46" si="228">J46*G46*K46</f>
        <v>1.6259599999999999E-4</v>
      </c>
      <c r="M46" s="779" t="s">
        <v>375</v>
      </c>
      <c r="N46" s="535">
        <f>(INDEX('Dermal Sensitivity Analysis'!$B$55:$D$61, MATCH($M46,'Dermal Sensitivity Analysis'!$A$55:$A$61, 0), MATCH(N$3, 'Dermal Sensitivity Analysis'!$B$54:$D$54, 0)))*$L46*$E46</f>
        <v>1.0071026929982048E-3</v>
      </c>
      <c r="O46" s="535">
        <f>(INDEX('Dermal Sensitivity Analysis'!$B$55:$D$61, MATCH($M46,'Dermal Sensitivity Analysis'!$A$55:$A$61, 0), MATCH(O$3, 'Dermal Sensitivity Analysis'!$B$54:$D$54, 0)))*$L46*$F46</f>
        <v>9.424209497206704E-4</v>
      </c>
      <c r="P46" s="535">
        <f>(INDEX('Dermal Sensitivity Analysis'!$B$55:$D$61, MATCH($M46,'Dermal Sensitivity Analysis'!$A$55:$A$61, 0), MATCH(P$3, 'Dermal Sensitivity Analysis'!$B$54:$D$54, 0)))*$L46*$F46</f>
        <v>1.0305380281690141E-3</v>
      </c>
      <c r="Q46" s="535">
        <f t="shared" ref="Q46" si="229">N46*$I46</f>
        <v>1.0071026929982048E-3</v>
      </c>
      <c r="R46" s="535">
        <f t="shared" ref="R46" si="230">O46*$I46</f>
        <v>9.424209497206704E-4</v>
      </c>
      <c r="S46" s="535">
        <f t="shared" ref="S46" si="231">P46*$I46</f>
        <v>1.0305380281690141E-3</v>
      </c>
      <c r="T46" s="538">
        <f t="shared" ref="T46" si="232">$AD$3/Q46</f>
        <v>7149.2212760996308</v>
      </c>
      <c r="U46" s="538">
        <f t="shared" ref="U46" si="233">$AD$3/R46</f>
        <v>7639.898075413168</v>
      </c>
      <c r="V46" s="538">
        <f t="shared" ref="V46" si="234">$AD$3/S46</f>
        <v>6986.6417378041278</v>
      </c>
      <c r="W46" s="535">
        <f t="shared" ref="W46" si="235">N46*$H46</f>
        <v>0.36759248294434477</v>
      </c>
      <c r="X46" s="535">
        <f t="shared" ref="X46" si="236">O46*$H46</f>
        <v>0.34398364664804471</v>
      </c>
      <c r="Y46" s="535">
        <f t="shared" ref="Y46" si="237">P46*$H46</f>
        <v>0.37614638028169017</v>
      </c>
      <c r="Z46" s="538">
        <f t="shared" ref="Z46" si="238">$AD$3/W46</f>
        <v>19.586907605752412</v>
      </c>
      <c r="AA46" s="538">
        <f t="shared" ref="AA46" si="239">$AD$3/X46</f>
        <v>20.931227603871694</v>
      </c>
      <c r="AB46" s="539">
        <f t="shared" ref="AB46" si="240">$AD$3/Y46</f>
        <v>19.141484213161995</v>
      </c>
      <c r="AD46" s="784" t="s">
        <v>464</v>
      </c>
      <c r="AE46" s="785"/>
      <c r="AF46" s="785"/>
      <c r="AG46" s="785"/>
      <c r="AH46" s="785"/>
      <c r="AI46" s="785"/>
      <c r="AJ46" s="786"/>
    </row>
    <row r="47" spans="1:44" ht="15.75" customHeight="1" thickBot="1" x14ac:dyDescent="0.3">
      <c r="A47" s="152"/>
      <c r="B47" s="773"/>
      <c r="C47" s="774"/>
      <c r="D47" s="800" t="s">
        <v>429</v>
      </c>
      <c r="E47" s="587">
        <v>1</v>
      </c>
      <c r="F47" s="587">
        <v>1</v>
      </c>
      <c r="G47" s="801">
        <f>G38</f>
        <v>0.01</v>
      </c>
      <c r="H47" s="802">
        <v>365</v>
      </c>
      <c r="I47" s="590">
        <f>I29</f>
        <v>1</v>
      </c>
      <c r="J47" s="803">
        <v>2.2999999999999998</v>
      </c>
      <c r="K47" s="804">
        <f t="shared" si="58"/>
        <v>1.1613999999999999E-2</v>
      </c>
      <c r="L47" s="591">
        <f t="shared" ref="L47" si="241">J47*G47*K47</f>
        <v>2.6712199999999995E-4</v>
      </c>
      <c r="M47" s="805" t="s">
        <v>376</v>
      </c>
      <c r="N47" s="594">
        <f>(INDEX('Dermal Sensitivity Analysis'!$B$55:$D$61, MATCH($M47,'Dermal Sensitivity Analysis'!$A$55:$A$61, 0), MATCH(N$3, 'Dermal Sensitivity Analysis'!$B$54:$D$54, 0)))*$L47*$E47</f>
        <v>8.2726292639138249E-4</v>
      </c>
      <c r="O47" s="594">
        <f>(INDEX('Dermal Sensitivity Analysis'!$B$55:$D$61, MATCH($M47,'Dermal Sensitivity Analysis'!$A$55:$A$61, 0), MATCH(O$3, 'Dermal Sensitivity Analysis'!$B$54:$D$54, 0)))*$L47*$F47</f>
        <v>7.7413149441340784E-4</v>
      </c>
      <c r="P47" s="594">
        <f>(INDEX('Dermal Sensitivity Analysis'!$B$55:$D$61, MATCH($M47,'Dermal Sensitivity Analysis'!$A$55:$A$61, 0), MATCH(P$3, 'Dermal Sensitivity Analysis'!$B$54:$D$54, 0)))*$L47*$F47</f>
        <v>8.4651338028169005E-4</v>
      </c>
      <c r="Q47" s="594">
        <f t="shared" ref="Q47" si="242">N47*$I47</f>
        <v>8.2726292639138249E-4</v>
      </c>
      <c r="R47" s="594">
        <f t="shared" ref="R47" si="243">O47*$I47</f>
        <v>7.7413149441340784E-4</v>
      </c>
      <c r="S47" s="594">
        <f t="shared" ref="S47" si="244">P47*$I47</f>
        <v>8.4651338028169005E-4</v>
      </c>
      <c r="T47" s="597">
        <f t="shared" ref="T47" si="245">$AD$3/Q47</f>
        <v>8703.3998143821591</v>
      </c>
      <c r="U47" s="597">
        <f t="shared" ref="U47" si="246">$AD$3/R47</f>
        <v>9300.7454831116829</v>
      </c>
      <c r="V47" s="597">
        <f t="shared" ref="V47" si="247">$AD$3/S47</f>
        <v>8505.4768981963316</v>
      </c>
      <c r="W47" s="594">
        <f t="shared" ref="W47" si="248">N47*$H47</f>
        <v>0.3019509681328546</v>
      </c>
      <c r="X47" s="594">
        <f t="shared" ref="X47" si="249">O47*$H47</f>
        <v>0.28255799546089388</v>
      </c>
      <c r="Y47" s="594">
        <f t="shared" ref="Y47" si="250">P47*$H47</f>
        <v>0.30897738380281686</v>
      </c>
      <c r="Z47" s="597">
        <f t="shared" ref="Z47" si="251">$AD$3/W47</f>
        <v>23.844930998307287</v>
      </c>
      <c r="AA47" s="597">
        <f t="shared" ref="AA47" si="252">$AD$3/X47</f>
        <v>25.48149447427858</v>
      </c>
      <c r="AB47" s="598">
        <f t="shared" ref="AB47" si="253">$AD$3/Y47</f>
        <v>23.302676433414607</v>
      </c>
      <c r="AD47" s="806" t="s">
        <v>465</v>
      </c>
      <c r="AE47" s="806"/>
      <c r="AF47" s="806"/>
      <c r="AG47" s="806"/>
      <c r="AH47" s="806"/>
      <c r="AI47" s="714"/>
      <c r="AJ47" s="714"/>
    </row>
    <row r="48" spans="1:44" ht="15.75" thickBot="1" x14ac:dyDescent="0.3">
      <c r="A48" s="152"/>
      <c r="B48" s="773"/>
      <c r="C48" s="774"/>
      <c r="D48" s="800" t="s">
        <v>429</v>
      </c>
      <c r="E48" s="587">
        <v>1</v>
      </c>
      <c r="F48" s="587">
        <v>1</v>
      </c>
      <c r="G48" s="801">
        <v>5.0000000000000001E-3</v>
      </c>
      <c r="H48" s="802">
        <v>185</v>
      </c>
      <c r="I48" s="590">
        <f>I30</f>
        <v>1</v>
      </c>
      <c r="J48" s="803">
        <v>0.7</v>
      </c>
      <c r="K48" s="804">
        <f t="shared" si="58"/>
        <v>1.1613999999999999E-2</v>
      </c>
      <c r="L48" s="591">
        <f t="shared" ref="L48" si="254">J48*G48*K48</f>
        <v>4.0648999999999997E-5</v>
      </c>
      <c r="M48" s="807" t="s">
        <v>376</v>
      </c>
      <c r="N48" s="594">
        <f>(INDEX('Dermal Sensitivity Analysis'!$B$55:$D$61, MATCH($M48,'Dermal Sensitivity Analysis'!$A$55:$A$61, 0), MATCH(N$3, 'Dermal Sensitivity Analysis'!$B$54:$D$54, 0)))*$L48*$E48</f>
        <v>1.258878366247756E-4</v>
      </c>
      <c r="O48" s="594">
        <f>(INDEX('Dermal Sensitivity Analysis'!$B$55:$D$61, MATCH($M48,'Dermal Sensitivity Analysis'!$A$55:$A$61, 0), MATCH(O$3, 'Dermal Sensitivity Analysis'!$B$54:$D$54, 0)))*$L48*$F48</f>
        <v>1.178026187150838E-4</v>
      </c>
      <c r="P48" s="594">
        <f>(INDEX('Dermal Sensitivity Analysis'!$B$55:$D$61, MATCH($M48,'Dermal Sensitivity Analysis'!$A$55:$A$61, 0), MATCH(P$3, 'Dermal Sensitivity Analysis'!$B$54:$D$54, 0)))*$L48*$F48</f>
        <v>1.2881725352112676E-4</v>
      </c>
      <c r="Q48" s="594">
        <f t="shared" ref="Q48" si="255">N48*$I48</f>
        <v>1.258878366247756E-4</v>
      </c>
      <c r="R48" s="594">
        <f t="shared" ref="R48" si="256">O48*$I48</f>
        <v>1.178026187150838E-4</v>
      </c>
      <c r="S48" s="594">
        <f t="shared" ref="S48" si="257">P48*$I48</f>
        <v>1.2881725352112676E-4</v>
      </c>
      <c r="T48" s="597">
        <f t="shared" ref="T48" si="258">$AD$3/Q48</f>
        <v>57193.770208797047</v>
      </c>
      <c r="U48" s="597">
        <f t="shared" ref="U48" si="259">$AD$3/R48</f>
        <v>61119.184603305344</v>
      </c>
      <c r="V48" s="597">
        <f t="shared" ref="V48" si="260">$AD$3/S48</f>
        <v>55893.133902433023</v>
      </c>
      <c r="W48" s="594">
        <f t="shared" ref="W48" si="261">N48*$H48</f>
        <v>2.3289249775583484E-2</v>
      </c>
      <c r="X48" s="594">
        <f t="shared" ref="X48" si="262">O48*$H48</f>
        <v>2.1793484462290503E-2</v>
      </c>
      <c r="Y48" s="594">
        <f t="shared" ref="Y48" si="263">P48*$H48</f>
        <v>2.3831191901408453E-2</v>
      </c>
      <c r="Z48" s="597">
        <f t="shared" ref="Z48" si="264">$AD$3/W48</f>
        <v>309.15551464214622</v>
      </c>
      <c r="AA48" s="597">
        <f t="shared" ref="AA48" si="265">$AD$3/X48</f>
        <v>330.37397082867756</v>
      </c>
      <c r="AB48" s="808">
        <f t="shared" ref="AB48" si="266">$AD$3/Y48</f>
        <v>302.12504812125957</v>
      </c>
      <c r="AD48" s="809" t="s">
        <v>432</v>
      </c>
      <c r="AE48" s="809"/>
      <c r="AF48" s="809"/>
      <c r="AG48" s="809"/>
      <c r="AH48" s="809"/>
      <c r="AI48" s="714"/>
      <c r="AJ48" s="714"/>
    </row>
    <row r="49" spans="1:36" x14ac:dyDescent="0.25">
      <c r="AD49" s="811" t="s">
        <v>433</v>
      </c>
      <c r="AE49" s="811"/>
      <c r="AF49" s="811"/>
      <c r="AG49" s="811"/>
      <c r="AH49" s="811"/>
      <c r="AI49" s="812"/>
      <c r="AJ49" s="812"/>
    </row>
    <row r="50" spans="1:36" ht="18.75" x14ac:dyDescent="0.25">
      <c r="A50" s="813" t="s">
        <v>377</v>
      </c>
      <c r="B50" s="813"/>
      <c r="C50" s="813"/>
      <c r="D50" s="813"/>
      <c r="E50" s="813"/>
      <c r="F50" s="813"/>
      <c r="G50" s="813"/>
      <c r="H50" s="813"/>
      <c r="I50" s="813"/>
      <c r="J50" s="813"/>
      <c r="K50" s="813"/>
      <c r="L50" s="813"/>
      <c r="M50" s="813"/>
      <c r="N50" s="813"/>
      <c r="O50" s="813"/>
      <c r="P50" s="813"/>
      <c r="Q50" s="813"/>
      <c r="R50" s="813"/>
      <c r="S50" s="813"/>
      <c r="T50" s="813"/>
      <c r="U50" s="813"/>
      <c r="V50" s="813"/>
      <c r="W50" s="813"/>
      <c r="X50" s="813"/>
      <c r="Y50" s="813"/>
      <c r="Z50" s="813"/>
      <c r="AA50" s="813"/>
      <c r="AB50" s="813"/>
      <c r="AI50" s="814"/>
      <c r="AJ50" s="814"/>
    </row>
    <row r="51" spans="1:36" x14ac:dyDescent="0.25">
      <c r="C51" s="432"/>
      <c r="D51" s="432"/>
      <c r="E51" s="432"/>
      <c r="F51" s="432"/>
      <c r="G51" s="432"/>
      <c r="H51" s="432"/>
    </row>
    <row r="52" spans="1:36" ht="18.75" x14ac:dyDescent="0.25">
      <c r="A52" s="815" t="s">
        <v>378</v>
      </c>
      <c r="B52" s="816"/>
      <c r="C52" s="816"/>
      <c r="D52" s="816"/>
      <c r="H52" s="817" t="s">
        <v>379</v>
      </c>
      <c r="I52" s="817"/>
      <c r="J52" s="817"/>
      <c r="K52" s="817"/>
      <c r="L52" s="817"/>
      <c r="M52" s="817"/>
      <c r="O52" s="818" t="s">
        <v>380</v>
      </c>
      <c r="P52" s="818"/>
      <c r="Q52" s="818"/>
      <c r="R52" s="818"/>
      <c r="S52" s="818"/>
      <c r="T52" s="818"/>
    </row>
    <row r="53" spans="1:36" x14ac:dyDescent="0.25">
      <c r="A53" s="819" t="s">
        <v>370</v>
      </c>
      <c r="B53" s="820" t="s">
        <v>381</v>
      </c>
      <c r="C53" s="821"/>
      <c r="D53" s="821"/>
      <c r="H53" s="520" t="s">
        <v>382</v>
      </c>
      <c r="I53" s="520"/>
      <c r="J53" s="520"/>
      <c r="K53" s="520"/>
      <c r="L53" s="520"/>
      <c r="M53" s="520">
        <f>1.5508/100</f>
        <v>1.5507999999999999E-2</v>
      </c>
      <c r="O53" s="822" t="s">
        <v>383</v>
      </c>
      <c r="Q53" s="810"/>
      <c r="R53" s="810"/>
      <c r="S53" s="810"/>
    </row>
    <row r="54" spans="1:36" ht="42.75" x14ac:dyDescent="0.25">
      <c r="A54" s="819"/>
      <c r="B54" s="529" t="s">
        <v>371</v>
      </c>
      <c r="C54" s="529" t="s">
        <v>372</v>
      </c>
      <c r="D54" s="529" t="s">
        <v>373</v>
      </c>
      <c r="H54" s="520" t="s">
        <v>384</v>
      </c>
      <c r="I54" s="520"/>
      <c r="J54" s="520"/>
      <c r="K54" s="520"/>
      <c r="L54" s="520"/>
      <c r="M54" s="520">
        <f>1.1614/100</f>
        <v>1.1613999999999999E-2</v>
      </c>
      <c r="O54" s="756" t="s">
        <v>385</v>
      </c>
      <c r="R54" s="823"/>
    </row>
    <row r="55" spans="1:36" ht="15.75" x14ac:dyDescent="0.25">
      <c r="A55" s="824" t="s">
        <v>386</v>
      </c>
      <c r="B55" s="825">
        <v>245.8872238302861</v>
      </c>
      <c r="C55" s="825">
        <v>256.98324022346372</v>
      </c>
      <c r="D55" s="825">
        <v>279.92957746478874</v>
      </c>
      <c r="H55" s="520" t="s">
        <v>387</v>
      </c>
      <c r="I55" s="520"/>
      <c r="J55" s="520"/>
      <c r="K55" s="520"/>
      <c r="L55" s="520"/>
      <c r="M55" s="520">
        <f>1.0947/100</f>
        <v>1.0947E-2</v>
      </c>
      <c r="O55" s="826" t="s">
        <v>388</v>
      </c>
      <c r="R55" s="827"/>
    </row>
    <row r="56" spans="1:36" ht="30" x14ac:dyDescent="0.25">
      <c r="A56" s="824" t="s">
        <v>389</v>
      </c>
      <c r="B56" s="825">
        <v>122.94361191514305</v>
      </c>
      <c r="C56" s="825">
        <v>128.49162011173186</v>
      </c>
      <c r="D56" s="825">
        <v>139.96478873239437</v>
      </c>
      <c r="O56" s="432" t="s">
        <v>390</v>
      </c>
      <c r="P56" s="827">
        <v>1064974</v>
      </c>
    </row>
    <row r="57" spans="1:36" ht="30" x14ac:dyDescent="0.25">
      <c r="A57" s="824" t="s">
        <v>391</v>
      </c>
      <c r="B57" s="825">
        <v>15.753352507969074</v>
      </c>
      <c r="C57" s="825">
        <v>14.909217877094973</v>
      </c>
      <c r="D57" s="825">
        <v>16.37323943661972</v>
      </c>
      <c r="M57" s="520"/>
      <c r="Q57" s="828" t="s">
        <v>392</v>
      </c>
      <c r="R57" s="246">
        <v>2.1</v>
      </c>
      <c r="S57" s="756" t="s">
        <v>393</v>
      </c>
    </row>
    <row r="58" spans="1:36" ht="30" x14ac:dyDescent="0.25">
      <c r="A58" s="824" t="s">
        <v>394</v>
      </c>
      <c r="B58" s="825">
        <v>12.387791741472176</v>
      </c>
      <c r="C58" s="825">
        <v>11.592178770949722</v>
      </c>
      <c r="D58" s="825">
        <v>12.67605633802817</v>
      </c>
      <c r="M58" s="520"/>
      <c r="Q58" s="828" t="s">
        <v>395</v>
      </c>
      <c r="R58" s="246">
        <v>1.4</v>
      </c>
      <c r="S58" s="756" t="s">
        <v>393</v>
      </c>
    </row>
    <row r="59" spans="1:36" ht="30" x14ac:dyDescent="0.25">
      <c r="A59" s="824" t="s">
        <v>375</v>
      </c>
      <c r="B59" s="825">
        <v>6.193895870736088</v>
      </c>
      <c r="C59" s="825">
        <v>5.7960893854748612</v>
      </c>
      <c r="D59" s="825">
        <v>6.3380281690140849</v>
      </c>
      <c r="I59" s="520"/>
      <c r="J59" s="520"/>
      <c r="K59" s="520"/>
      <c r="L59" s="520"/>
      <c r="M59" s="520"/>
      <c r="Q59" s="828" t="s">
        <v>396</v>
      </c>
      <c r="R59" s="389">
        <v>0.7</v>
      </c>
      <c r="S59" s="756" t="s">
        <v>393</v>
      </c>
    </row>
    <row r="60" spans="1:36" ht="30" x14ac:dyDescent="0.25">
      <c r="A60" s="824" t="s">
        <v>376</v>
      </c>
      <c r="B60" s="825">
        <v>3.096947935368044</v>
      </c>
      <c r="C60" s="825">
        <v>2.8980446927374306</v>
      </c>
      <c r="D60" s="825">
        <v>3.1690140845070425</v>
      </c>
      <c r="I60" s="520"/>
      <c r="J60" s="520"/>
      <c r="K60" s="520"/>
      <c r="L60" s="520"/>
      <c r="M60" s="520"/>
    </row>
    <row r="61" spans="1:36" ht="30" x14ac:dyDescent="0.25">
      <c r="A61" s="824" t="s">
        <v>397</v>
      </c>
      <c r="B61" s="825">
        <v>1.2387791741472176</v>
      </c>
      <c r="C61" s="825">
        <v>1.1592178770949724</v>
      </c>
      <c r="D61" s="825">
        <v>1.267605633802817</v>
      </c>
      <c r="I61" s="520"/>
      <c r="J61" s="520"/>
      <c r="K61" s="520"/>
      <c r="L61" s="520"/>
      <c r="M61" s="520"/>
    </row>
    <row r="62" spans="1:36" x14ac:dyDescent="0.25">
      <c r="C62" s="829"/>
      <c r="D62" s="830"/>
      <c r="E62" s="830"/>
      <c r="F62" s="830"/>
    </row>
    <row r="63" spans="1:36" x14ac:dyDescent="0.25">
      <c r="C63" s="831"/>
      <c r="D63" s="831"/>
      <c r="E63" s="830"/>
      <c r="F63" s="810"/>
      <c r="L63" s="520"/>
      <c r="M63" s="520"/>
    </row>
    <row r="64" spans="1:36" ht="25.5" x14ac:dyDescent="0.35">
      <c r="A64" s="832" t="s">
        <v>398</v>
      </c>
      <c r="B64" s="832"/>
      <c r="C64" s="832"/>
      <c r="D64" s="832"/>
      <c r="E64" s="832"/>
      <c r="F64" s="832"/>
      <c r="G64" s="832"/>
      <c r="H64" s="832"/>
      <c r="I64" s="832"/>
      <c r="J64" s="832"/>
      <c r="K64" s="832"/>
      <c r="L64" s="832"/>
      <c r="M64" s="832"/>
      <c r="N64" s="832"/>
      <c r="O64" s="832"/>
      <c r="P64" s="832"/>
      <c r="Q64" s="832"/>
      <c r="R64" s="832"/>
      <c r="S64" s="832"/>
      <c r="T64" s="832"/>
      <c r="U64" s="832"/>
      <c r="V64" s="832"/>
      <c r="W64" s="832"/>
      <c r="X64" s="832"/>
      <c r="Y64" s="832"/>
      <c r="Z64" s="832"/>
      <c r="AA64" s="832"/>
      <c r="AB64" s="833"/>
    </row>
    <row r="65" spans="1:26" x14ac:dyDescent="0.25">
      <c r="I65" s="434" t="s">
        <v>399</v>
      </c>
    </row>
    <row r="66" spans="1:26" x14ac:dyDescent="0.25">
      <c r="A66" s="520" t="s">
        <v>400</v>
      </c>
      <c r="H66" s="520"/>
      <c r="I66" s="2" t="s">
        <v>401</v>
      </c>
      <c r="J66" s="4"/>
      <c r="K66" s="4"/>
      <c r="L66" s="4"/>
      <c r="M66" s="4"/>
    </row>
    <row r="67" spans="1:26" x14ac:dyDescent="0.25">
      <c r="I67" s="2"/>
      <c r="J67" s="135"/>
      <c r="K67" s="135"/>
      <c r="L67" s="135"/>
      <c r="M67" s="135"/>
    </row>
    <row r="68" spans="1:26" x14ac:dyDescent="0.25">
      <c r="C68" s="834"/>
      <c r="D68" s="835"/>
      <c r="I68" s="4"/>
      <c r="J68" s="4"/>
      <c r="K68" s="4"/>
      <c r="L68" s="4"/>
      <c r="M68" s="4"/>
      <c r="V68" s="836"/>
    </row>
    <row r="69" spans="1:26" ht="18.75" x14ac:dyDescent="0.25">
      <c r="C69" s="837"/>
      <c r="D69" s="838"/>
      <c r="I69" s="823" t="s">
        <v>402</v>
      </c>
      <c r="J69" s="2"/>
      <c r="K69" s="2"/>
      <c r="L69" s="2"/>
      <c r="M69" s="4"/>
      <c r="V69" s="836"/>
    </row>
    <row r="70" spans="1:26" ht="15.75" x14ac:dyDescent="0.25">
      <c r="A70" s="827" t="s">
        <v>403</v>
      </c>
      <c r="D70" s="835"/>
      <c r="I70" s="827" t="s">
        <v>404</v>
      </c>
      <c r="J70" s="2"/>
      <c r="K70" s="2"/>
      <c r="L70" s="2"/>
      <c r="M70" s="4"/>
      <c r="V70" s="836"/>
    </row>
    <row r="71" spans="1:26" ht="18.75" x14ac:dyDescent="0.25">
      <c r="A71" s="823" t="s">
        <v>402</v>
      </c>
      <c r="I71" s="827" t="s">
        <v>405</v>
      </c>
      <c r="J71" s="2"/>
      <c r="K71" s="2"/>
      <c r="L71" s="2"/>
      <c r="M71" s="4"/>
    </row>
    <row r="72" spans="1:26" ht="15.75" x14ac:dyDescent="0.25">
      <c r="A72" s="827" t="s">
        <v>406</v>
      </c>
      <c r="I72" s="827" t="s">
        <v>407</v>
      </c>
      <c r="J72" s="4"/>
      <c r="K72" s="4"/>
      <c r="L72" s="4"/>
      <c r="M72" s="4"/>
    </row>
    <row r="73" spans="1:26" ht="18.75" x14ac:dyDescent="0.25">
      <c r="A73" s="827" t="s">
        <v>408</v>
      </c>
      <c r="I73" s="827" t="s">
        <v>409</v>
      </c>
      <c r="J73" s="2"/>
      <c r="K73" s="2"/>
      <c r="L73" s="2"/>
      <c r="M73" s="4"/>
      <c r="S73" s="839"/>
      <c r="T73" s="840"/>
      <c r="U73" s="839"/>
      <c r="V73" s="840"/>
      <c r="W73" s="839"/>
      <c r="X73" s="839"/>
      <c r="Y73" s="840"/>
      <c r="Z73" s="839"/>
    </row>
    <row r="74" spans="1:26" ht="17.25" x14ac:dyDescent="0.25">
      <c r="A74" s="827" t="s">
        <v>410</v>
      </c>
      <c r="I74" s="4"/>
      <c r="J74" s="841" t="s">
        <v>411</v>
      </c>
      <c r="K74" s="11" t="s">
        <v>412</v>
      </c>
      <c r="L74" s="4" t="s">
        <v>413</v>
      </c>
      <c r="M74" s="841" t="s">
        <v>414</v>
      </c>
      <c r="T74" s="840"/>
      <c r="U74" s="839"/>
      <c r="V74" s="840"/>
      <c r="W74" s="839"/>
      <c r="Y74" s="840"/>
      <c r="Z74" s="839"/>
    </row>
    <row r="75" spans="1:26" ht="15.75" x14ac:dyDescent="0.25">
      <c r="A75" s="842" t="s">
        <v>415</v>
      </c>
      <c r="H75" s="843"/>
      <c r="I75" s="844" t="s">
        <v>115</v>
      </c>
      <c r="J75" s="46">
        <v>1.1000000000000001</v>
      </c>
      <c r="K75" s="4">
        <v>2.0999999999999999E-3</v>
      </c>
      <c r="L75" s="4">
        <v>1000</v>
      </c>
      <c r="M75" s="845">
        <f>J75*K75*L75</f>
        <v>2.31</v>
      </c>
      <c r="T75" s="840"/>
      <c r="U75" s="839"/>
      <c r="V75" s="840"/>
      <c r="W75" s="839"/>
      <c r="Y75" s="840"/>
      <c r="Z75" s="839"/>
    </row>
    <row r="76" spans="1:26" ht="15.75" x14ac:dyDescent="0.25">
      <c r="A76" s="842" t="s">
        <v>416</v>
      </c>
      <c r="I76" s="241" t="s">
        <v>124</v>
      </c>
      <c r="J76" s="140">
        <v>0.91</v>
      </c>
      <c r="K76" s="4">
        <v>2.0999999999999999E-3</v>
      </c>
      <c r="L76" s="4">
        <v>1000</v>
      </c>
      <c r="M76" s="845">
        <f>J76*K76*L76</f>
        <v>1.911</v>
      </c>
      <c r="P76" s="714"/>
      <c r="Q76" s="714"/>
    </row>
    <row r="77" spans="1:26" ht="15.75" x14ac:dyDescent="0.25">
      <c r="A77" s="827" t="s">
        <v>417</v>
      </c>
      <c r="I77" s="241" t="s">
        <v>128</v>
      </c>
      <c r="J77" s="140">
        <v>1.1000000000000001</v>
      </c>
      <c r="K77" s="4">
        <v>2.0999999999999999E-3</v>
      </c>
      <c r="L77" s="4">
        <v>1000</v>
      </c>
      <c r="M77" s="845">
        <f>J77*K77*L77</f>
        <v>2.31</v>
      </c>
      <c r="P77" s="714"/>
      <c r="Q77" s="714"/>
      <c r="U77" s="839"/>
    </row>
    <row r="78" spans="1:26" ht="15.75" x14ac:dyDescent="0.25">
      <c r="A78" s="842" t="s">
        <v>418</v>
      </c>
      <c r="I78" s="241" t="s">
        <v>131</v>
      </c>
      <c r="J78" s="140">
        <v>0.88</v>
      </c>
      <c r="K78" s="4">
        <v>2.0999999999999999E-3</v>
      </c>
      <c r="L78" s="4">
        <v>1000</v>
      </c>
      <c r="M78" s="845">
        <f>J78*K78*L78</f>
        <v>1.8479999999999999</v>
      </c>
      <c r="O78" s="714"/>
      <c r="P78" s="714"/>
      <c r="Q78" s="714"/>
      <c r="U78" s="839"/>
    </row>
    <row r="79" spans="1:26" ht="15.75" x14ac:dyDescent="0.25">
      <c r="A79" s="842" t="s">
        <v>419</v>
      </c>
      <c r="I79" s="846" t="s">
        <v>136</v>
      </c>
      <c r="J79" s="140">
        <v>0.8</v>
      </c>
      <c r="K79" s="4">
        <v>2.0999999999999999E-3</v>
      </c>
      <c r="L79" s="4">
        <v>1000</v>
      </c>
      <c r="M79" s="845">
        <f>J79*K79*L79</f>
        <v>1.6800000000000002</v>
      </c>
      <c r="O79" s="714"/>
      <c r="P79" s="714"/>
      <c r="Q79" s="714"/>
      <c r="U79" s="839"/>
    </row>
    <row r="80" spans="1:26" ht="18.75" x14ac:dyDescent="0.25">
      <c r="A80" s="827" t="s">
        <v>420</v>
      </c>
      <c r="O80" s="714"/>
      <c r="P80" s="714"/>
      <c r="Q80" s="714"/>
    </row>
    <row r="81" spans="1:22" ht="15.75" x14ac:dyDescent="0.25">
      <c r="A81" s="827" t="s">
        <v>421</v>
      </c>
      <c r="I81" s="841" t="s">
        <v>422</v>
      </c>
    </row>
    <row r="82" spans="1:22" ht="15.75" x14ac:dyDescent="0.25">
      <c r="A82" s="827" t="s">
        <v>423</v>
      </c>
      <c r="I82" s="841" t="s">
        <v>581</v>
      </c>
    </row>
    <row r="83" spans="1:22" ht="15.75" x14ac:dyDescent="0.25">
      <c r="A83" s="842" t="s">
        <v>418</v>
      </c>
      <c r="T83" s="847"/>
      <c r="U83" s="847"/>
      <c r="V83" s="847"/>
    </row>
    <row r="84" spans="1:22" ht="15.75" x14ac:dyDescent="0.25">
      <c r="A84" s="848" t="s">
        <v>424</v>
      </c>
    </row>
    <row r="85" spans="1:22" x14ac:dyDescent="0.25">
      <c r="C85" s="849"/>
    </row>
    <row r="86" spans="1:22" x14ac:dyDescent="0.25">
      <c r="P86" s="714"/>
      <c r="Q86" s="714"/>
    </row>
    <row r="87" spans="1:22" x14ac:dyDescent="0.25">
      <c r="O87" s="714"/>
      <c r="P87" s="714"/>
      <c r="Q87" s="714"/>
    </row>
    <row r="90" spans="1:22" x14ac:dyDescent="0.25">
      <c r="H90" s="4"/>
      <c r="I90" s="4"/>
      <c r="J90" s="4"/>
      <c r="K90" s="4"/>
      <c r="L90" s="4"/>
    </row>
    <row r="91" spans="1:22" x14ac:dyDescent="0.25">
      <c r="I91" s="4"/>
      <c r="J91" s="4"/>
      <c r="K91" s="4"/>
      <c r="L91" s="4"/>
      <c r="R91" s="839"/>
      <c r="T91" s="839"/>
      <c r="V91" s="839"/>
    </row>
    <row r="92" spans="1:22" x14ac:dyDescent="0.25">
      <c r="I92" s="4"/>
      <c r="J92" s="4"/>
      <c r="K92" s="4"/>
      <c r="L92" s="4"/>
    </row>
    <row r="94" spans="1:22" x14ac:dyDescent="0.25">
      <c r="P94" s="714"/>
      <c r="Q94" s="714"/>
    </row>
    <row r="95" spans="1:22" x14ac:dyDescent="0.25">
      <c r="P95" s="714"/>
      <c r="Q95" s="714"/>
    </row>
    <row r="96" spans="1:22" x14ac:dyDescent="0.25">
      <c r="O96" s="714"/>
      <c r="P96" s="714"/>
      <c r="Q96" s="714"/>
    </row>
    <row r="97" spans="15:17" x14ac:dyDescent="0.25">
      <c r="O97" s="714"/>
      <c r="P97" s="714"/>
      <c r="Q97" s="714"/>
    </row>
    <row r="98" spans="15:17" x14ac:dyDescent="0.25">
      <c r="P98" s="714"/>
      <c r="Q98" s="714"/>
    </row>
    <row r="99" spans="15:17" x14ac:dyDescent="0.25">
      <c r="O99" s="714"/>
      <c r="P99" s="714"/>
      <c r="Q99" s="714"/>
    </row>
    <row r="100" spans="15:17" x14ac:dyDescent="0.25">
      <c r="P100" s="714"/>
      <c r="Q100" s="714"/>
    </row>
    <row r="101" spans="15:17" x14ac:dyDescent="0.25">
      <c r="P101" s="714"/>
      <c r="Q101" s="714"/>
    </row>
  </sheetData>
  <sheetProtection sheet="1" objects="1" scenarios="1" formatCells="0" formatColumns="0" formatRows="0" sort="0" autoFilter="0"/>
  <autoFilter ref="A3:BL3" xr:uid="{9B3A606E-1A70-4163-9AD9-090D8F6CF630}"/>
  <mergeCells count="92">
    <mergeCell ref="AD38:AJ38"/>
    <mergeCell ref="AD36:AJ36"/>
    <mergeCell ref="AD39:AJ39"/>
    <mergeCell ref="AD40:AE41"/>
    <mergeCell ref="AF40:AJ40"/>
    <mergeCell ref="C22:C27"/>
    <mergeCell ref="BE17:BL17"/>
    <mergeCell ref="AR18:BC18"/>
    <mergeCell ref="AR19:BC19"/>
    <mergeCell ref="AD37:AJ37"/>
    <mergeCell ref="AL26:AM27"/>
    <mergeCell ref="AN26:AR26"/>
    <mergeCell ref="AL28:AL31"/>
    <mergeCell ref="AL32:AR32"/>
    <mergeCell ref="AL34:AR34"/>
    <mergeCell ref="AR14:AR17"/>
    <mergeCell ref="BE20:BL20"/>
    <mergeCell ref="BE19:BL19"/>
    <mergeCell ref="AD23:AJ23"/>
    <mergeCell ref="AD34:AJ34"/>
    <mergeCell ref="AD22:AJ22"/>
    <mergeCell ref="B28:B48"/>
    <mergeCell ref="BE10:BF12"/>
    <mergeCell ref="BG11:BH11"/>
    <mergeCell ref="BI11:BK11"/>
    <mergeCell ref="BE18:BL18"/>
    <mergeCell ref="AR11:AS13"/>
    <mergeCell ref="AT12:AU12"/>
    <mergeCell ref="AV12:AX12"/>
    <mergeCell ref="AY12:AZ12"/>
    <mergeCell ref="BA12:BC12"/>
    <mergeCell ref="AR20:BC20"/>
    <mergeCell ref="AD32:AJ32"/>
    <mergeCell ref="AD28:AD31"/>
    <mergeCell ref="AD42:AD45"/>
    <mergeCell ref="AD46:AJ46"/>
    <mergeCell ref="B22:B27"/>
    <mergeCell ref="Z2:AB2"/>
    <mergeCell ref="C5:C11"/>
    <mergeCell ref="A2:A3"/>
    <mergeCell ref="B2:B3"/>
    <mergeCell ref="A64:AB64"/>
    <mergeCell ref="A52:D52"/>
    <mergeCell ref="B53:D53"/>
    <mergeCell ref="B15:B17"/>
    <mergeCell ref="H52:M52"/>
    <mergeCell ref="O52:T52"/>
    <mergeCell ref="A50:AB50"/>
    <mergeCell ref="C12:C14"/>
    <mergeCell ref="C15:C17"/>
    <mergeCell ref="B5:B14"/>
    <mergeCell ref="C28:C48"/>
    <mergeCell ref="A5:A48"/>
    <mergeCell ref="T1:W1"/>
    <mergeCell ref="C2:C3"/>
    <mergeCell ref="D2:D3"/>
    <mergeCell ref="E2:F2"/>
    <mergeCell ref="G2:M2"/>
    <mergeCell ref="N2:P2"/>
    <mergeCell ref="Q2:S2"/>
    <mergeCell ref="T2:V2"/>
    <mergeCell ref="W2:Y2"/>
    <mergeCell ref="AD5:AO5"/>
    <mergeCell ref="AD25:AJ25"/>
    <mergeCell ref="AL22:AR22"/>
    <mergeCell ref="AL23:AR23"/>
    <mergeCell ref="AL24:AR24"/>
    <mergeCell ref="AL25:AR25"/>
    <mergeCell ref="AR5:BC5"/>
    <mergeCell ref="AR6:BC6"/>
    <mergeCell ref="AR7:BC7"/>
    <mergeCell ref="AR10:BC10"/>
    <mergeCell ref="AT11:BC11"/>
    <mergeCell ref="AR8:BC8"/>
    <mergeCell ref="AR9:BC9"/>
    <mergeCell ref="AD8:AO8"/>
    <mergeCell ref="AD9:AO9"/>
    <mergeCell ref="AD11:AE12"/>
    <mergeCell ref="AD24:AJ24"/>
    <mergeCell ref="AD26:AE27"/>
    <mergeCell ref="AF26:AJ26"/>
    <mergeCell ref="BG10:BL10"/>
    <mergeCell ref="BE13:BE16"/>
    <mergeCell ref="AF11:AO11"/>
    <mergeCell ref="AD13:AD16"/>
    <mergeCell ref="AD6:AO6"/>
    <mergeCell ref="AD10:AO10"/>
    <mergeCell ref="AD7:AO7"/>
    <mergeCell ref="BE8:BL8"/>
    <mergeCell ref="BE6:BL6"/>
    <mergeCell ref="BE7:BL7"/>
    <mergeCell ref="BE9:BL9"/>
  </mergeCells>
  <conditionalFormatting sqref="N5:S48">
    <cfRule type="cellIs" dxfId="42" priority="10" operator="equal">
      <formula>0</formula>
    </cfRule>
  </conditionalFormatting>
  <conditionalFormatting sqref="T5:V48 BG13:BL16 AF45:AH45">
    <cfRule type="cellIs" dxfId="41" priority="11" operator="lessThan">
      <formula>$AE$3</formula>
    </cfRule>
  </conditionalFormatting>
  <conditionalFormatting sqref="W5:Y27">
    <cfRule type="cellIs" dxfId="40" priority="12" operator="lessThan">
      <formula>$AE$3</formula>
    </cfRule>
  </conditionalFormatting>
  <conditionalFormatting sqref="W28:Y48">
    <cfRule type="cellIs" dxfId="39" priority="15" operator="equal">
      <formula>0</formula>
    </cfRule>
  </conditionalFormatting>
  <conditionalFormatting sqref="Z5:AB48">
    <cfRule type="cellIs" dxfId="38" priority="13" operator="lessThan">
      <formula>$AE$3</formula>
    </cfRule>
  </conditionalFormatting>
  <conditionalFormatting sqref="AF28:AJ31">
    <cfRule type="cellIs" dxfId="37" priority="7" operator="lessThan">
      <formula>$AE$3</formula>
    </cfRule>
  </conditionalFormatting>
  <conditionalFormatting sqref="AF42:AJ44">
    <cfRule type="cellIs" dxfId="36" priority="2" operator="lessThan">
      <formula>$AE$3</formula>
    </cfRule>
  </conditionalFormatting>
  <conditionalFormatting sqref="AF13:AO16">
    <cfRule type="cellIs" dxfId="35" priority="8" operator="lessThan">
      <formula>$AE$3</formula>
    </cfRule>
  </conditionalFormatting>
  <conditionalFormatting sqref="AI45:AJ45">
    <cfRule type="cellIs" dxfId="34" priority="1" operator="lessThan">
      <formula>30</formula>
    </cfRule>
  </conditionalFormatting>
  <conditionalFormatting sqref="AN28:AR31">
    <cfRule type="cellIs" dxfId="33" priority="3" operator="lessThan">
      <formula>$AE$3</formula>
    </cfRule>
  </conditionalFormatting>
  <conditionalFormatting sqref="AT14:BC17">
    <cfRule type="cellIs" dxfId="32" priority="5" operator="lessThan">
      <formula>$AE$3</formula>
    </cfRule>
  </conditionalFormatting>
  <dataValidations count="2">
    <dataValidation allowBlank="1" showInputMessage="1" showErrorMessage="1" promptTitle="Calculated" prompt="Chronic risk reference value. _x000a__x000a_See &quot;Benchmark&quot; Sheet for user input." sqref="AD2" xr:uid="{552FD979-F0DC-4090-AEB8-9FBBFBD838B8}"/>
    <dataValidation type="list" allowBlank="1" showInputMessage="1" showErrorMessage="1" sqref="M5:M48" xr:uid="{CDF4C307-E1D9-4538-B7A7-A0F3344E43C9}">
      <formula1>$A$55:$A$61</formula1>
    </dataValidation>
  </dataValidations>
  <hyperlinks>
    <hyperlink ref="O55" r:id="rId1" xr:uid="{15FA5CBE-5E18-4AD3-AC7C-A6FA4EF03CA2}"/>
  </hyperlinks>
  <pageMargins left="0.7" right="0.7" top="0.75" bottom="0.75" header="0.3" footer="0.3"/>
  <pageSetup orientation="portrait" r:id="rId2"/>
  <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3696A-F731-4594-A256-1A0D48FA436D}">
  <sheetPr codeName="Sheet16">
    <tabColor theme="9" tint="0.79998168889431442"/>
  </sheetPr>
  <dimension ref="A1:AC35"/>
  <sheetViews>
    <sheetView zoomScaleNormal="100" workbookViewId="0">
      <pane xSplit="4" ySplit="3" topLeftCell="N4" activePane="bottomRight" state="frozen"/>
      <selection pane="topRight" activeCell="N16" sqref="N16:P17"/>
      <selection pane="bottomLeft" activeCell="N16" sqref="N16:P17"/>
      <selection pane="bottomRight"/>
    </sheetView>
  </sheetViews>
  <sheetFormatPr defaultColWidth="8.7109375" defaultRowHeight="12.75" x14ac:dyDescent="0.2"/>
  <cols>
    <col min="1" max="1" width="24.42578125" style="311" customWidth="1"/>
    <col min="2" max="2" width="17.28515625" style="311" customWidth="1"/>
    <col min="3" max="3" width="22.42578125" style="311" customWidth="1"/>
    <col min="4" max="4" width="13.28515625" style="311" customWidth="1"/>
    <col min="5" max="6" width="14.140625" style="311" customWidth="1"/>
    <col min="7" max="7" width="10.42578125" style="389" customWidth="1"/>
    <col min="8" max="8" width="10" style="389" customWidth="1"/>
    <col min="9" max="9" width="10.140625" style="389" customWidth="1"/>
    <col min="10" max="10" width="15.5703125" style="311" customWidth="1"/>
    <col min="11" max="11" width="15.140625" style="311" customWidth="1"/>
    <col min="12" max="12" width="16.140625" style="311" customWidth="1"/>
    <col min="13" max="13" width="14.28515625" style="311" customWidth="1"/>
    <col min="14" max="14" width="15.28515625" style="311" customWidth="1"/>
    <col min="15" max="15" width="13.42578125" style="311" customWidth="1"/>
    <col min="16" max="16" width="15.42578125" style="311" customWidth="1"/>
    <col min="17" max="17" width="14.42578125" style="311" customWidth="1"/>
    <col min="18" max="19" width="9.28515625" style="311" bestFit="1" customWidth="1"/>
    <col min="20" max="20" width="10.85546875" style="311" bestFit="1" customWidth="1"/>
    <col min="21" max="22" width="8.7109375" style="311"/>
    <col min="23" max="23" width="11.28515625" style="311" customWidth="1"/>
    <col min="24" max="24" width="13" style="311" customWidth="1"/>
    <col min="25" max="25" width="11.5703125" style="311" customWidth="1"/>
    <col min="26" max="26" width="8.7109375" style="311"/>
    <col min="27" max="27" width="15.42578125" style="311" customWidth="1"/>
    <col min="28" max="16384" width="8.7109375" style="311"/>
  </cols>
  <sheetData>
    <row r="1" spans="1:29" s="246" customFormat="1" ht="13.5" thickBot="1" x14ac:dyDescent="0.3">
      <c r="A1" s="247" t="s">
        <v>507</v>
      </c>
      <c r="E1" s="248"/>
      <c r="N1" s="249"/>
      <c r="O1" s="249"/>
      <c r="P1" s="249"/>
    </row>
    <row r="2" spans="1:29" s="246" customFormat="1" ht="56.25" customHeight="1" thickBot="1" x14ac:dyDescent="0.3">
      <c r="A2" s="250" t="s">
        <v>97</v>
      </c>
      <c r="B2" s="251" t="s">
        <v>98</v>
      </c>
      <c r="C2" s="252" t="s">
        <v>353</v>
      </c>
      <c r="D2" s="253" t="s">
        <v>190</v>
      </c>
      <c r="E2" s="254" t="s">
        <v>354</v>
      </c>
      <c r="F2" s="255"/>
      <c r="G2" s="256"/>
      <c r="H2" s="256"/>
      <c r="I2" s="256"/>
      <c r="J2" s="850" t="s">
        <v>496</v>
      </c>
      <c r="K2" s="851"/>
      <c r="L2" s="852" t="s">
        <v>494</v>
      </c>
      <c r="M2" s="853"/>
      <c r="N2" s="262" t="s">
        <v>357</v>
      </c>
      <c r="O2" s="263"/>
      <c r="P2" s="852" t="s">
        <v>502</v>
      </c>
      <c r="Q2" s="853"/>
      <c r="R2" s="262" t="s">
        <v>359</v>
      </c>
      <c r="S2" s="263"/>
      <c r="T2" s="264"/>
      <c r="U2" s="854" t="s">
        <v>505</v>
      </c>
      <c r="V2" s="855" t="s">
        <v>513</v>
      </c>
      <c r="W2" s="856" t="s">
        <v>500</v>
      </c>
      <c r="X2" s="855" t="s">
        <v>512</v>
      </c>
      <c r="Y2" s="267" t="s">
        <v>500</v>
      </c>
      <c r="Z2" s="857" t="s">
        <v>506</v>
      </c>
    </row>
    <row r="3" spans="1:29" s="246" customFormat="1" ht="63" customHeight="1" thickBot="1" x14ac:dyDescent="0.3">
      <c r="A3" s="269"/>
      <c r="B3" s="270"/>
      <c r="C3" s="271"/>
      <c r="D3" s="272"/>
      <c r="E3" s="273" t="s">
        <v>362</v>
      </c>
      <c r="F3" s="274" t="s">
        <v>363</v>
      </c>
      <c r="G3" s="273" t="s">
        <v>364</v>
      </c>
      <c r="H3" s="273" t="s">
        <v>365</v>
      </c>
      <c r="I3" s="273" t="s">
        <v>366</v>
      </c>
      <c r="J3" s="276" t="s">
        <v>499</v>
      </c>
      <c r="K3" s="273" t="s">
        <v>497</v>
      </c>
      <c r="L3" s="277" t="s">
        <v>498</v>
      </c>
      <c r="M3" s="278" t="s">
        <v>497</v>
      </c>
      <c r="N3" s="280" t="s">
        <v>498</v>
      </c>
      <c r="O3" s="281" t="s">
        <v>497</v>
      </c>
      <c r="P3" s="277" t="s">
        <v>518</v>
      </c>
      <c r="Q3" s="278" t="s">
        <v>519</v>
      </c>
      <c r="R3" s="280" t="s">
        <v>374</v>
      </c>
      <c r="S3" s="281" t="s">
        <v>372</v>
      </c>
      <c r="T3" s="282" t="s">
        <v>373</v>
      </c>
      <c r="U3" s="858" t="s">
        <v>374</v>
      </c>
      <c r="V3" s="859">
        <f>'Hazard Equations &amp; Inputs'!O7</f>
        <v>39</v>
      </c>
      <c r="W3" s="860">
        <f>30</f>
        <v>30</v>
      </c>
      <c r="X3" s="859">
        <f>'Hazard Equations &amp; Inputs'!O11</f>
        <v>0.25</v>
      </c>
      <c r="Y3" s="286">
        <f>30</f>
        <v>30</v>
      </c>
      <c r="Z3" s="860">
        <v>3.7000000000000002E-3</v>
      </c>
      <c r="AA3" s="861" t="s">
        <v>516</v>
      </c>
      <c r="AB3" s="862" t="s">
        <v>515</v>
      </c>
      <c r="AC3" s="861" t="s">
        <v>517</v>
      </c>
    </row>
    <row r="4" spans="1:29" ht="14.45" customHeight="1" thickBot="1" x14ac:dyDescent="0.25">
      <c r="A4" s="288" t="s">
        <v>113</v>
      </c>
      <c r="B4" s="289" t="s">
        <v>114</v>
      </c>
      <c r="C4" s="290" t="str">
        <f>'COU Crosswalk'!C3</f>
        <v>Cera Fluida Classic Liquid Wax</v>
      </c>
      <c r="D4" s="291" t="s">
        <v>169</v>
      </c>
      <c r="E4" s="292">
        <v>1</v>
      </c>
      <c r="F4" s="293">
        <v>1</v>
      </c>
      <c r="G4" s="294">
        <f>G5</f>
        <v>0.54120000000000001</v>
      </c>
      <c r="H4" s="295">
        <v>1</v>
      </c>
      <c r="I4" s="297">
        <v>1</v>
      </c>
      <c r="J4" s="301">
        <v>39</v>
      </c>
      <c r="K4" s="301">
        <v>39</v>
      </c>
      <c r="L4" s="301">
        <v>594</v>
      </c>
      <c r="M4" s="302">
        <v>88.3</v>
      </c>
      <c r="N4" s="308">
        <f t="shared" ref="N4:O18" si="0">$V$3/L4</f>
        <v>6.5656565656565663E-2</v>
      </c>
      <c r="O4" s="308">
        <f t="shared" si="0"/>
        <v>0.44167610419026049</v>
      </c>
      <c r="P4" s="309" t="s">
        <v>205</v>
      </c>
      <c r="Q4" s="309" t="s">
        <v>205</v>
      </c>
      <c r="R4" s="308" t="s">
        <v>205</v>
      </c>
      <c r="S4" s="309" t="s">
        <v>205</v>
      </c>
      <c r="T4" s="310" t="s">
        <v>205</v>
      </c>
    </row>
    <row r="5" spans="1:29" ht="13.5" thickBot="1" x14ac:dyDescent="0.25">
      <c r="A5" s="288"/>
      <c r="B5" s="289"/>
      <c r="C5" s="290"/>
      <c r="D5" s="312" t="s">
        <v>168</v>
      </c>
      <c r="E5" s="313">
        <v>1</v>
      </c>
      <c r="F5" s="314">
        <v>1</v>
      </c>
      <c r="G5" s="315">
        <f>G6</f>
        <v>0.54120000000000001</v>
      </c>
      <c r="H5" s="316">
        <v>1</v>
      </c>
      <c r="I5" s="318">
        <v>1</v>
      </c>
      <c r="J5" s="301">
        <v>39</v>
      </c>
      <c r="K5" s="301">
        <v>39</v>
      </c>
      <c r="L5" s="322">
        <v>720</v>
      </c>
      <c r="M5" s="323">
        <v>139</v>
      </c>
      <c r="N5" s="329">
        <f t="shared" si="0"/>
        <v>5.4166666666666669E-2</v>
      </c>
      <c r="O5" s="308">
        <f t="shared" si="0"/>
        <v>0.2805755395683453</v>
      </c>
      <c r="P5" s="329" t="s">
        <v>205</v>
      </c>
      <c r="Q5" s="330" t="s">
        <v>205</v>
      </c>
      <c r="R5" s="329" t="s">
        <v>205</v>
      </c>
      <c r="S5" s="330" t="s">
        <v>205</v>
      </c>
      <c r="T5" s="331" t="s">
        <v>205</v>
      </c>
    </row>
    <row r="6" spans="1:29" ht="13.5" thickBot="1" x14ac:dyDescent="0.25">
      <c r="A6" s="288"/>
      <c r="B6" s="289"/>
      <c r="C6" s="290"/>
      <c r="D6" s="332" t="s">
        <v>167</v>
      </c>
      <c r="E6" s="333">
        <v>1</v>
      </c>
      <c r="F6" s="334">
        <v>1</v>
      </c>
      <c r="G6" s="335">
        <f>('COU Crosswalk'!L3)/100</f>
        <v>0.54120000000000001</v>
      </c>
      <c r="H6" s="336">
        <v>1</v>
      </c>
      <c r="I6" s="337">
        <v>1</v>
      </c>
      <c r="J6" s="301">
        <v>39</v>
      </c>
      <c r="K6" s="301">
        <v>39</v>
      </c>
      <c r="L6" s="340">
        <v>854</v>
      </c>
      <c r="M6" s="341">
        <v>194</v>
      </c>
      <c r="N6" s="347">
        <f t="shared" si="0"/>
        <v>4.5667447306791571E-2</v>
      </c>
      <c r="O6" s="308">
        <f t="shared" si="0"/>
        <v>0.20103092783505155</v>
      </c>
      <c r="P6" s="347" t="s">
        <v>205</v>
      </c>
      <c r="Q6" s="348" t="s">
        <v>205</v>
      </c>
      <c r="R6" s="347" t="s">
        <v>205</v>
      </c>
      <c r="S6" s="348" t="s">
        <v>205</v>
      </c>
      <c r="T6" s="349" t="s">
        <v>205</v>
      </c>
    </row>
    <row r="7" spans="1:29" s="246" customFormat="1" ht="13.5" thickBot="1" x14ac:dyDescent="0.25">
      <c r="A7" s="288" t="s">
        <v>113</v>
      </c>
      <c r="B7" s="289" t="s">
        <v>114</v>
      </c>
      <c r="C7" s="350" t="str">
        <f>'COU Crosswalk'!C4</f>
        <v>UniBlack2 black granite treatment</v>
      </c>
      <c r="D7" s="291" t="s">
        <v>169</v>
      </c>
      <c r="E7" s="351">
        <v>1</v>
      </c>
      <c r="F7" s="352">
        <v>1</v>
      </c>
      <c r="G7" s="294">
        <f>('COU Crosswalk'!J4)/100</f>
        <v>0.3</v>
      </c>
      <c r="H7" s="295">
        <v>1</v>
      </c>
      <c r="I7" s="295">
        <v>1</v>
      </c>
      <c r="J7" s="301">
        <v>39</v>
      </c>
      <c r="K7" s="301">
        <v>39</v>
      </c>
      <c r="L7" s="301">
        <v>329</v>
      </c>
      <c r="M7" s="302">
        <v>49</v>
      </c>
      <c r="N7" s="863">
        <f t="shared" si="0"/>
        <v>0.11854103343465046</v>
      </c>
      <c r="O7" s="308">
        <f t="shared" si="0"/>
        <v>0.79591836734693877</v>
      </c>
      <c r="P7" s="308" t="s">
        <v>205</v>
      </c>
      <c r="Q7" s="309" t="s">
        <v>205</v>
      </c>
      <c r="R7" s="308" t="s">
        <v>205</v>
      </c>
      <c r="S7" s="309" t="s">
        <v>205</v>
      </c>
      <c r="T7" s="310" t="s">
        <v>205</v>
      </c>
      <c r="V7" s="357"/>
    </row>
    <row r="8" spans="1:29" s="246" customFormat="1" ht="13.5" thickBot="1" x14ac:dyDescent="0.25">
      <c r="A8" s="288"/>
      <c r="B8" s="289"/>
      <c r="C8" s="350"/>
      <c r="D8" s="312" t="s">
        <v>168</v>
      </c>
      <c r="E8" s="358">
        <v>1</v>
      </c>
      <c r="F8" s="359">
        <v>1</v>
      </c>
      <c r="G8" s="315">
        <f>('COU Crosswalk'!K4)/100</f>
        <v>0.4</v>
      </c>
      <c r="H8" s="316">
        <v>1</v>
      </c>
      <c r="I8" s="316">
        <v>1</v>
      </c>
      <c r="J8" s="301">
        <v>39</v>
      </c>
      <c r="K8" s="301">
        <v>39</v>
      </c>
      <c r="L8" s="322">
        <v>417</v>
      </c>
      <c r="M8" s="323">
        <v>81</v>
      </c>
      <c r="N8" s="329">
        <f t="shared" si="0"/>
        <v>9.3525179856115109E-2</v>
      </c>
      <c r="O8" s="308">
        <f t="shared" si="0"/>
        <v>0.48148148148148145</v>
      </c>
      <c r="P8" s="329" t="s">
        <v>205</v>
      </c>
      <c r="Q8" s="330" t="s">
        <v>205</v>
      </c>
      <c r="R8" s="329" t="s">
        <v>205</v>
      </c>
      <c r="S8" s="330" t="s">
        <v>205</v>
      </c>
      <c r="T8" s="331" t="s">
        <v>205</v>
      </c>
      <c r="V8" s="357"/>
    </row>
    <row r="9" spans="1:29" s="246" customFormat="1" ht="13.5" thickBot="1" x14ac:dyDescent="0.25">
      <c r="A9" s="288"/>
      <c r="B9" s="289"/>
      <c r="C9" s="350"/>
      <c r="D9" s="332" t="s">
        <v>167</v>
      </c>
      <c r="E9" s="364">
        <v>1</v>
      </c>
      <c r="F9" s="365">
        <v>1</v>
      </c>
      <c r="G9" s="335">
        <f>('COU Crosswalk'!L4)/100</f>
        <v>0.5</v>
      </c>
      <c r="H9" s="366">
        <v>1</v>
      </c>
      <c r="I9" s="366">
        <v>1</v>
      </c>
      <c r="J9" s="301">
        <v>39</v>
      </c>
      <c r="K9" s="301">
        <v>39</v>
      </c>
      <c r="L9" s="340">
        <v>615</v>
      </c>
      <c r="M9" s="341">
        <v>140</v>
      </c>
      <c r="N9" s="347">
        <f t="shared" si="0"/>
        <v>6.3414634146341464E-2</v>
      </c>
      <c r="O9" s="308">
        <f t="shared" si="0"/>
        <v>0.27857142857142858</v>
      </c>
      <c r="P9" s="347" t="s">
        <v>205</v>
      </c>
      <c r="Q9" s="348" t="s">
        <v>205</v>
      </c>
      <c r="R9" s="347" t="s">
        <v>205</v>
      </c>
      <c r="S9" s="348" t="s">
        <v>205</v>
      </c>
      <c r="T9" s="349" t="s">
        <v>205</v>
      </c>
      <c r="V9" s="357"/>
    </row>
    <row r="10" spans="1:29" s="246" customFormat="1" ht="13.5" thickBot="1" x14ac:dyDescent="0.25">
      <c r="A10" s="288" t="s">
        <v>113</v>
      </c>
      <c r="B10" s="289" t="s">
        <v>127</v>
      </c>
      <c r="C10" s="350" t="str">
        <f>'COU Crosswalk'!C5</f>
        <v xml:space="preserve">Cera TeWax </v>
      </c>
      <c r="D10" s="291" t="s">
        <v>169</v>
      </c>
      <c r="E10" s="351">
        <v>1</v>
      </c>
      <c r="F10" s="352">
        <v>1</v>
      </c>
      <c r="G10" s="294">
        <f>('COU Crosswalk'!J5)/100</f>
        <v>0.3</v>
      </c>
      <c r="H10" s="295">
        <v>1</v>
      </c>
      <c r="I10" s="295">
        <v>1</v>
      </c>
      <c r="J10" s="301">
        <v>39</v>
      </c>
      <c r="K10" s="301">
        <v>39</v>
      </c>
      <c r="L10" s="301">
        <v>422</v>
      </c>
      <c r="M10" s="302">
        <v>62.8</v>
      </c>
      <c r="N10" s="308">
        <f t="shared" si="0"/>
        <v>9.2417061611374404E-2</v>
      </c>
      <c r="O10" s="308">
        <f t="shared" si="0"/>
        <v>0.62101910828025475</v>
      </c>
      <c r="P10" s="308" t="s">
        <v>205</v>
      </c>
      <c r="Q10" s="309" t="s">
        <v>205</v>
      </c>
      <c r="R10" s="308" t="s">
        <v>205</v>
      </c>
      <c r="S10" s="309" t="s">
        <v>205</v>
      </c>
      <c r="T10" s="310" t="s">
        <v>205</v>
      </c>
      <c r="V10" s="357"/>
    </row>
    <row r="11" spans="1:29" s="246" customFormat="1" ht="13.5" thickBot="1" x14ac:dyDescent="0.25">
      <c r="A11" s="288"/>
      <c r="B11" s="289"/>
      <c r="C11" s="350"/>
      <c r="D11" s="312" t="s">
        <v>168</v>
      </c>
      <c r="E11" s="358">
        <v>1</v>
      </c>
      <c r="F11" s="359">
        <v>1</v>
      </c>
      <c r="G11" s="315">
        <f>('COU Crosswalk'!K5)/100</f>
        <v>0.4</v>
      </c>
      <c r="H11" s="316">
        <v>1</v>
      </c>
      <c r="I11" s="316">
        <v>1</v>
      </c>
      <c r="J11" s="301">
        <v>39</v>
      </c>
      <c r="K11" s="301">
        <v>39</v>
      </c>
      <c r="L11" s="322">
        <v>532</v>
      </c>
      <c r="M11" s="323">
        <v>103</v>
      </c>
      <c r="N11" s="329">
        <f t="shared" si="0"/>
        <v>7.3308270676691725E-2</v>
      </c>
      <c r="O11" s="308">
        <f t="shared" si="0"/>
        <v>0.37864077669902912</v>
      </c>
      <c r="P11" s="329" t="s">
        <v>205</v>
      </c>
      <c r="Q11" s="330" t="s">
        <v>205</v>
      </c>
      <c r="R11" s="329" t="s">
        <v>205</v>
      </c>
      <c r="S11" s="330" t="s">
        <v>205</v>
      </c>
      <c r="T11" s="331" t="s">
        <v>205</v>
      </c>
      <c r="V11" s="357"/>
    </row>
    <row r="12" spans="1:29" s="246" customFormat="1" ht="13.5" thickBot="1" x14ac:dyDescent="0.25">
      <c r="A12" s="288"/>
      <c r="B12" s="289"/>
      <c r="C12" s="350"/>
      <c r="D12" s="332" t="s">
        <v>167</v>
      </c>
      <c r="E12" s="364">
        <v>1</v>
      </c>
      <c r="F12" s="365">
        <v>1</v>
      </c>
      <c r="G12" s="335">
        <f>('COU Crosswalk'!L5)/100</f>
        <v>0.5</v>
      </c>
      <c r="H12" s="366">
        <v>1</v>
      </c>
      <c r="I12" s="366">
        <v>1</v>
      </c>
      <c r="J12" s="301">
        <v>39</v>
      </c>
      <c r="K12" s="301">
        <v>39</v>
      </c>
      <c r="L12" s="340">
        <v>789</v>
      </c>
      <c r="M12" s="341">
        <v>179</v>
      </c>
      <c r="N12" s="347">
        <f t="shared" si="0"/>
        <v>4.9429657794676805E-2</v>
      </c>
      <c r="O12" s="308">
        <f t="shared" si="0"/>
        <v>0.21787709497206703</v>
      </c>
      <c r="P12" s="347" t="s">
        <v>205</v>
      </c>
      <c r="Q12" s="348" t="s">
        <v>205</v>
      </c>
      <c r="R12" s="347" t="s">
        <v>205</v>
      </c>
      <c r="S12" s="348" t="s">
        <v>205</v>
      </c>
      <c r="T12" s="349" t="s">
        <v>205</v>
      </c>
      <c r="V12" s="357"/>
      <c r="AA12" s="862">
        <v>391</v>
      </c>
      <c r="AB12" s="347">
        <f>$V$3/AA12</f>
        <v>9.9744245524296671E-2</v>
      </c>
    </row>
    <row r="13" spans="1:29" s="246" customFormat="1" ht="13.5" thickBot="1" x14ac:dyDescent="0.25">
      <c r="A13" s="288" t="s">
        <v>113</v>
      </c>
      <c r="B13" s="289" t="s">
        <v>127</v>
      </c>
      <c r="C13" s="350" t="str">
        <f>'COU Crosswalk'!C6</f>
        <v xml:space="preserve">Quartz Toner </v>
      </c>
      <c r="D13" s="291" t="s">
        <v>169</v>
      </c>
      <c r="E13" s="351">
        <v>1</v>
      </c>
      <c r="F13" s="352">
        <v>1</v>
      </c>
      <c r="G13" s="294">
        <f>('COU Crosswalk'!J6)/100</f>
        <v>0.01</v>
      </c>
      <c r="H13" s="295">
        <v>1</v>
      </c>
      <c r="I13" s="295">
        <v>1</v>
      </c>
      <c r="J13" s="301">
        <v>39</v>
      </c>
      <c r="K13" s="301">
        <v>39</v>
      </c>
      <c r="L13" s="301">
        <v>9.69</v>
      </c>
      <c r="M13" s="302">
        <v>1.44</v>
      </c>
      <c r="N13" s="308">
        <f t="shared" si="0"/>
        <v>4.0247678018575854</v>
      </c>
      <c r="O13" s="308">
        <f t="shared" si="0"/>
        <v>27.083333333333336</v>
      </c>
      <c r="P13" s="308" t="s">
        <v>205</v>
      </c>
      <c r="Q13" s="309" t="s">
        <v>205</v>
      </c>
      <c r="R13" s="308" t="s">
        <v>205</v>
      </c>
      <c r="S13" s="309" t="s">
        <v>205</v>
      </c>
      <c r="T13" s="310" t="s">
        <v>205</v>
      </c>
      <c r="V13" s="357"/>
    </row>
    <row r="14" spans="1:29" s="246" customFormat="1" ht="13.5" thickBot="1" x14ac:dyDescent="0.25">
      <c r="A14" s="288"/>
      <c r="B14" s="289"/>
      <c r="C14" s="350"/>
      <c r="D14" s="312" t="s">
        <v>168</v>
      </c>
      <c r="E14" s="358">
        <v>1</v>
      </c>
      <c r="F14" s="359">
        <v>1</v>
      </c>
      <c r="G14" s="315">
        <f>('COU Crosswalk'!K6)/100</f>
        <v>2.2499999999999999E-2</v>
      </c>
      <c r="H14" s="316">
        <v>1</v>
      </c>
      <c r="I14" s="316">
        <v>1</v>
      </c>
      <c r="J14" s="301">
        <v>39</v>
      </c>
      <c r="K14" s="301">
        <v>39</v>
      </c>
      <c r="L14" s="322">
        <v>20.7</v>
      </c>
      <c r="M14" s="323">
        <v>4.01</v>
      </c>
      <c r="N14" s="329">
        <f t="shared" si="0"/>
        <v>1.8840579710144929</v>
      </c>
      <c r="O14" s="308">
        <f t="shared" si="0"/>
        <v>9.7256857855361609</v>
      </c>
      <c r="P14" s="329" t="s">
        <v>205</v>
      </c>
      <c r="Q14" s="330" t="s">
        <v>205</v>
      </c>
      <c r="R14" s="329" t="s">
        <v>205</v>
      </c>
      <c r="S14" s="330" t="s">
        <v>205</v>
      </c>
      <c r="T14" s="331" t="s">
        <v>205</v>
      </c>
      <c r="V14" s="357"/>
    </row>
    <row r="15" spans="1:29" s="246" customFormat="1" ht="13.5" thickBot="1" x14ac:dyDescent="0.25">
      <c r="A15" s="288"/>
      <c r="B15" s="289"/>
      <c r="C15" s="350"/>
      <c r="D15" s="332" t="s">
        <v>167</v>
      </c>
      <c r="E15" s="364">
        <v>1</v>
      </c>
      <c r="F15" s="365">
        <v>1</v>
      </c>
      <c r="G15" s="335">
        <f>('COU Crosswalk'!L6)/100</f>
        <v>3.5000000000000003E-2</v>
      </c>
      <c r="H15" s="366">
        <v>1</v>
      </c>
      <c r="I15" s="366">
        <v>1</v>
      </c>
      <c r="J15" s="301">
        <v>39</v>
      </c>
      <c r="K15" s="301">
        <v>39</v>
      </c>
      <c r="L15" s="340">
        <v>37.799999999999997</v>
      </c>
      <c r="M15" s="341">
        <v>8.61</v>
      </c>
      <c r="N15" s="347">
        <f t="shared" si="0"/>
        <v>1.0317460317460319</v>
      </c>
      <c r="O15" s="308">
        <f t="shared" si="0"/>
        <v>4.529616724738676</v>
      </c>
      <c r="P15" s="347" t="s">
        <v>205</v>
      </c>
      <c r="Q15" s="348" t="s">
        <v>205</v>
      </c>
      <c r="R15" s="347" t="s">
        <v>205</v>
      </c>
      <c r="S15" s="348" t="s">
        <v>205</v>
      </c>
      <c r="T15" s="349" t="s">
        <v>205</v>
      </c>
      <c r="V15" s="357"/>
    </row>
    <row r="16" spans="1:29" ht="14.45" customHeight="1" thickBot="1" x14ac:dyDescent="0.25">
      <c r="A16" s="288" t="s">
        <v>113</v>
      </c>
      <c r="B16" s="289" t="s">
        <v>135</v>
      </c>
      <c r="C16" s="290" t="str">
        <f>'COU Crosswalk'!C7</f>
        <v xml:space="preserve">Lustro Italiano </v>
      </c>
      <c r="D16" s="374" t="s">
        <v>169</v>
      </c>
      <c r="E16" s="292">
        <v>1</v>
      </c>
      <c r="F16" s="293">
        <v>1</v>
      </c>
      <c r="G16" s="375">
        <f>('COU Crosswalk'!$J$7)/100</f>
        <v>0.01</v>
      </c>
      <c r="H16" s="295">
        <v>185</v>
      </c>
      <c r="I16" s="298">
        <f>I14</f>
        <v>1</v>
      </c>
      <c r="J16" s="301">
        <v>39</v>
      </c>
      <c r="K16" s="301">
        <v>39</v>
      </c>
      <c r="L16" s="301">
        <v>1.55</v>
      </c>
      <c r="M16" s="302">
        <v>6.6000000000000003E-2</v>
      </c>
      <c r="N16" s="308">
        <f t="shared" si="0"/>
        <v>25.161290322580644</v>
      </c>
      <c r="O16" s="308">
        <f t="shared" si="0"/>
        <v>590.90909090909088</v>
      </c>
      <c r="P16" s="361">
        <f>0.0159</f>
        <v>1.5900000000000001E-2</v>
      </c>
      <c r="Q16" s="361">
        <v>1.8600000000000001E-3</v>
      </c>
      <c r="R16" s="863">
        <f>$X$3/P16</f>
        <v>15.723270440251572</v>
      </c>
      <c r="S16" s="863">
        <f>$X$3/Q16</f>
        <v>134.40860215053763</v>
      </c>
      <c r="T16" s="356" t="e">
        <f>$V$3/#REF!</f>
        <v>#REF!</v>
      </c>
    </row>
    <row r="17" spans="1:22" ht="13.5" thickBot="1" x14ac:dyDescent="0.25">
      <c r="A17" s="288"/>
      <c r="B17" s="289"/>
      <c r="C17" s="290"/>
      <c r="D17" s="312" t="s">
        <v>168</v>
      </c>
      <c r="E17" s="313">
        <v>1</v>
      </c>
      <c r="F17" s="314">
        <v>1</v>
      </c>
      <c r="G17" s="378">
        <f>('COU Crosswalk'!$K$7)/100</f>
        <v>2.2499999999999999E-2</v>
      </c>
      <c r="H17" s="316">
        <v>300</v>
      </c>
      <c r="I17" s="319">
        <f>I16</f>
        <v>1</v>
      </c>
      <c r="J17" s="301">
        <v>39</v>
      </c>
      <c r="K17" s="301">
        <v>39</v>
      </c>
      <c r="L17" s="322">
        <v>3.63</v>
      </c>
      <c r="M17" s="323">
        <v>0.186</v>
      </c>
      <c r="N17" s="329">
        <f t="shared" si="0"/>
        <v>10.743801652892563</v>
      </c>
      <c r="O17" s="308">
        <f t="shared" si="0"/>
        <v>209.67741935483872</v>
      </c>
      <c r="P17" s="322">
        <f>0.0933</f>
        <v>9.3299999999999994E-2</v>
      </c>
      <c r="Q17" s="322">
        <v>1.0200000000000001E-2</v>
      </c>
      <c r="R17" s="863">
        <f t="shared" ref="R17:S18" si="1">$X$3/P17</f>
        <v>2.679528403001072</v>
      </c>
      <c r="S17" s="863">
        <f t="shared" si="1"/>
        <v>24.509803921568626</v>
      </c>
      <c r="T17" s="328" t="e">
        <f>$V$3/#REF!</f>
        <v>#REF!</v>
      </c>
    </row>
    <row r="18" spans="1:22" ht="13.5" thickBot="1" x14ac:dyDescent="0.25">
      <c r="A18" s="380"/>
      <c r="B18" s="381"/>
      <c r="C18" s="382"/>
      <c r="D18" s="332" t="s">
        <v>167</v>
      </c>
      <c r="E18" s="333">
        <v>1</v>
      </c>
      <c r="F18" s="334">
        <v>1</v>
      </c>
      <c r="G18" s="383">
        <f>('COU Crosswalk'!$L$7)/100</f>
        <v>3.5000000000000003E-2</v>
      </c>
      <c r="H18" s="336">
        <v>365</v>
      </c>
      <c r="I18" s="336">
        <v>1</v>
      </c>
      <c r="J18" s="301">
        <v>39</v>
      </c>
      <c r="K18" s="301">
        <v>39</v>
      </c>
      <c r="L18" s="340">
        <v>8.15</v>
      </c>
      <c r="M18" s="341">
        <v>0.50800000000000001</v>
      </c>
      <c r="N18" s="347">
        <f t="shared" si="0"/>
        <v>4.7852760736196318</v>
      </c>
      <c r="O18" s="308">
        <f t="shared" si="0"/>
        <v>76.771653543307082</v>
      </c>
      <c r="P18" s="384">
        <f>0.31</f>
        <v>0.31</v>
      </c>
      <c r="Q18" s="340">
        <v>3.2800000000000003E-2</v>
      </c>
      <c r="R18" s="863">
        <f t="shared" si="1"/>
        <v>0.80645161290322587</v>
      </c>
      <c r="S18" s="863">
        <f t="shared" si="1"/>
        <v>7.6219512195121943</v>
      </c>
      <c r="T18" s="346" t="e">
        <f>$V$3/#REF!</f>
        <v>#REF!</v>
      </c>
    </row>
    <row r="19" spans="1:22" ht="13.5" thickBot="1" x14ac:dyDescent="0.25">
      <c r="A19" s="864"/>
      <c r="B19" s="865"/>
      <c r="C19" s="866"/>
      <c r="D19" s="867"/>
      <c r="E19" s="868"/>
      <c r="F19" s="869"/>
      <c r="G19" s="870"/>
      <c r="H19" s="871"/>
      <c r="I19" s="871"/>
      <c r="J19" s="301"/>
      <c r="K19" s="301"/>
      <c r="L19" s="872"/>
      <c r="M19" s="873"/>
      <c r="N19" s="874"/>
      <c r="O19" s="875"/>
      <c r="P19" s="876"/>
      <c r="Q19" s="877"/>
      <c r="R19" s="878"/>
      <c r="S19" s="879"/>
      <c r="T19" s="880"/>
    </row>
    <row r="20" spans="1:22" ht="13.5" thickBot="1" x14ac:dyDescent="0.25">
      <c r="A20" s="864" t="s">
        <v>55</v>
      </c>
      <c r="B20" s="865"/>
      <c r="C20" s="866"/>
      <c r="D20" s="881"/>
      <c r="E20" s="882"/>
      <c r="F20" s="883"/>
      <c r="G20" s="884"/>
      <c r="H20" s="885"/>
      <c r="I20" s="885"/>
      <c r="J20" s="301"/>
      <c r="K20" s="301"/>
      <c r="L20" s="361"/>
      <c r="M20" s="362"/>
      <c r="N20" s="863"/>
      <c r="O20" s="886"/>
      <c r="P20" s="887"/>
      <c r="Q20" s="888"/>
      <c r="R20" s="354"/>
      <c r="S20" s="355"/>
      <c r="T20" s="356"/>
    </row>
    <row r="21" spans="1:22" ht="14.45" customHeight="1" thickBot="1" x14ac:dyDescent="0.25">
      <c r="A21" s="889" t="s">
        <v>113</v>
      </c>
      <c r="B21" s="890" t="s">
        <v>135</v>
      </c>
      <c r="C21" s="891">
        <f>'COU Crosswalk'!C10</f>
        <v>0</v>
      </c>
      <c r="D21" s="374" t="s">
        <v>169</v>
      </c>
      <c r="E21" s="882">
        <v>1</v>
      </c>
      <c r="F21" s="883">
        <v>1</v>
      </c>
      <c r="G21" s="375">
        <f>('COU Crosswalk'!$J$7)/100</f>
        <v>0.01</v>
      </c>
      <c r="H21" s="892">
        <v>185</v>
      </c>
      <c r="I21" s="885">
        <v>1</v>
      </c>
      <c r="J21" s="361">
        <v>39</v>
      </c>
      <c r="K21" s="361">
        <v>39</v>
      </c>
      <c r="L21" s="361">
        <v>1.55</v>
      </c>
      <c r="M21" s="302">
        <v>6.6000000000000003E-2</v>
      </c>
      <c r="N21" s="863">
        <f t="shared" ref="N21:O23" si="2">$V$3/L21</f>
        <v>25.161290322580644</v>
      </c>
      <c r="O21" s="308">
        <f t="shared" si="2"/>
        <v>590.90909090909088</v>
      </c>
      <c r="P21" s="361">
        <f>0.0159</f>
        <v>1.5900000000000001E-2</v>
      </c>
      <c r="Q21" s="361">
        <v>1.8600000000000001E-3</v>
      </c>
      <c r="R21" s="863">
        <f>$X$3/P21</f>
        <v>15.723270440251572</v>
      </c>
      <c r="S21" s="863">
        <f>$X$3/Q21</f>
        <v>134.40860215053763</v>
      </c>
      <c r="T21" s="356" t="e">
        <f>$V$3/#REF!</f>
        <v>#REF!</v>
      </c>
    </row>
    <row r="22" spans="1:22" ht="13.5" thickBot="1" x14ac:dyDescent="0.25">
      <c r="A22" s="893"/>
      <c r="B22" s="894"/>
      <c r="C22" s="895"/>
      <c r="D22" s="312" t="s">
        <v>168</v>
      </c>
      <c r="E22" s="313">
        <v>1</v>
      </c>
      <c r="F22" s="314">
        <v>1</v>
      </c>
      <c r="G22" s="378">
        <f>('COU Crosswalk'!$K$7)/100</f>
        <v>2.2499999999999999E-2</v>
      </c>
      <c r="H22" s="316">
        <v>300</v>
      </c>
      <c r="I22" s="319">
        <f>I21</f>
        <v>1</v>
      </c>
      <c r="J22" s="301">
        <v>39</v>
      </c>
      <c r="K22" s="301">
        <v>39</v>
      </c>
      <c r="L22" s="322">
        <v>3.63</v>
      </c>
      <c r="M22" s="323">
        <v>0.186</v>
      </c>
      <c r="N22" s="329">
        <f t="shared" si="2"/>
        <v>10.743801652892563</v>
      </c>
      <c r="O22" s="308">
        <f t="shared" si="2"/>
        <v>209.67741935483872</v>
      </c>
      <c r="P22" s="322">
        <f>0.0933</f>
        <v>9.3299999999999994E-2</v>
      </c>
      <c r="Q22" s="322">
        <v>1.0200000000000001E-2</v>
      </c>
      <c r="R22" s="863">
        <f t="shared" ref="R22:S23" si="3">$X$3/P22</f>
        <v>2.679528403001072</v>
      </c>
      <c r="S22" s="863">
        <f t="shared" si="3"/>
        <v>24.509803921568626</v>
      </c>
      <c r="T22" s="328" t="e">
        <f>$V$3/#REF!</f>
        <v>#REF!</v>
      </c>
    </row>
    <row r="23" spans="1:22" ht="13.5" thickBot="1" x14ac:dyDescent="0.25">
      <c r="A23" s="896"/>
      <c r="B23" s="897"/>
      <c r="C23" s="898"/>
      <c r="D23" s="332" t="s">
        <v>167</v>
      </c>
      <c r="E23" s="333">
        <v>1</v>
      </c>
      <c r="F23" s="334">
        <v>1</v>
      </c>
      <c r="G23" s="383">
        <f>('COU Crosswalk'!$L$7)/100</f>
        <v>3.5000000000000003E-2</v>
      </c>
      <c r="H23" s="336">
        <v>365</v>
      </c>
      <c r="I23" s="319">
        <f>I22</f>
        <v>1</v>
      </c>
      <c r="J23" s="301">
        <v>39</v>
      </c>
      <c r="K23" s="301">
        <v>39</v>
      </c>
      <c r="L23" s="340">
        <v>8.15</v>
      </c>
      <c r="M23" s="341">
        <v>0.50800000000000001</v>
      </c>
      <c r="N23" s="347">
        <f t="shared" si="2"/>
        <v>4.7852760736196318</v>
      </c>
      <c r="O23" s="308">
        <f t="shared" si="2"/>
        <v>76.771653543307082</v>
      </c>
      <c r="P23" s="384">
        <f>0.31</f>
        <v>0.31</v>
      </c>
      <c r="Q23" s="340">
        <v>3.2800000000000003E-2</v>
      </c>
      <c r="R23" s="863">
        <f t="shared" si="3"/>
        <v>0.80645161290322587</v>
      </c>
      <c r="S23" s="863">
        <f t="shared" si="3"/>
        <v>7.6219512195121943</v>
      </c>
      <c r="T23" s="346" t="e">
        <f>$V$3/#REF!</f>
        <v>#REF!</v>
      </c>
    </row>
    <row r="24" spans="1:22" ht="39" customHeight="1" thickBot="1" x14ac:dyDescent="0.25">
      <c r="A24" s="899" t="s">
        <v>503</v>
      </c>
      <c r="B24" s="900"/>
      <c r="C24" s="866"/>
      <c r="D24" s="881"/>
      <c r="E24" s="882"/>
      <c r="F24" s="883"/>
      <c r="G24" s="884"/>
      <c r="H24" s="885"/>
      <c r="I24" s="885"/>
      <c r="J24" s="301"/>
      <c r="K24" s="301"/>
      <c r="L24" s="361"/>
      <c r="M24" s="362"/>
      <c r="N24" s="863"/>
      <c r="O24" s="886"/>
      <c r="P24" s="901" t="s">
        <v>504</v>
      </c>
      <c r="Q24" s="308"/>
      <c r="R24" s="354"/>
      <c r="S24" s="355"/>
      <c r="T24" s="356"/>
      <c r="U24" s="902" t="s">
        <v>520</v>
      </c>
      <c r="V24" s="902" t="s">
        <v>520</v>
      </c>
    </row>
    <row r="25" spans="1:22" ht="14.45" customHeight="1" thickBot="1" x14ac:dyDescent="0.25">
      <c r="A25" s="889" t="s">
        <v>113</v>
      </c>
      <c r="B25" s="890" t="s">
        <v>135</v>
      </c>
      <c r="C25" s="891">
        <f>'COU Crosswalk'!C14</f>
        <v>0</v>
      </c>
      <c r="D25" s="374" t="s">
        <v>169</v>
      </c>
      <c r="E25" s="882">
        <v>1</v>
      </c>
      <c r="F25" s="883">
        <v>1</v>
      </c>
      <c r="G25" s="884">
        <f>('COU Crosswalk'!J14)/100</f>
        <v>0</v>
      </c>
      <c r="H25" s="892">
        <v>185</v>
      </c>
      <c r="I25" s="885" t="s">
        <v>508</v>
      </c>
      <c r="J25" s="361">
        <v>39</v>
      </c>
      <c r="K25" s="361">
        <v>39</v>
      </c>
      <c r="L25" s="361">
        <v>1.55</v>
      </c>
      <c r="M25" s="302">
        <v>6.6000000000000003E-2</v>
      </c>
      <c r="N25" s="863">
        <f t="shared" ref="N25:O27" si="4">$V$3/L25</f>
        <v>25.161290322580644</v>
      </c>
      <c r="O25" s="308">
        <f t="shared" si="4"/>
        <v>590.90909090909088</v>
      </c>
      <c r="P25" s="361">
        <v>1.43E-2</v>
      </c>
      <c r="Q25" s="361">
        <v>1.6800000000000001E-3</v>
      </c>
      <c r="R25" s="863">
        <f>$X$3/P25</f>
        <v>17.482517482517483</v>
      </c>
      <c r="S25" s="863">
        <f>$X$3/Q25</f>
        <v>148.8095238095238</v>
      </c>
      <c r="T25" s="356" t="e">
        <f>$V$3/#REF!</f>
        <v>#REF!</v>
      </c>
      <c r="U25" s="419">
        <f t="shared" ref="U25:V27" si="5">P25*$Z$3</f>
        <v>5.291E-5</v>
      </c>
      <c r="V25" s="419">
        <f t="shared" si="5"/>
        <v>6.2160000000000003E-6</v>
      </c>
    </row>
    <row r="26" spans="1:22" ht="13.5" thickBot="1" x14ac:dyDescent="0.25">
      <c r="A26" s="893"/>
      <c r="B26" s="894"/>
      <c r="C26" s="895"/>
      <c r="D26" s="312" t="s">
        <v>168</v>
      </c>
      <c r="E26" s="313">
        <v>1</v>
      </c>
      <c r="F26" s="314">
        <v>1</v>
      </c>
      <c r="G26" s="378">
        <f>('COU Crosswalk'!K14)/100</f>
        <v>0</v>
      </c>
      <c r="H26" s="316">
        <v>300</v>
      </c>
      <c r="I26" s="319" t="str">
        <f>I25</f>
        <v>57 yrs</v>
      </c>
      <c r="J26" s="301">
        <v>39</v>
      </c>
      <c r="K26" s="301">
        <v>39</v>
      </c>
      <c r="L26" s="322">
        <v>3.63</v>
      </c>
      <c r="M26" s="323">
        <v>0.186</v>
      </c>
      <c r="N26" s="329">
        <f t="shared" si="4"/>
        <v>10.743801652892563</v>
      </c>
      <c r="O26" s="308">
        <f t="shared" si="4"/>
        <v>209.67741935483872</v>
      </c>
      <c r="P26" s="322">
        <f>0.0682</f>
        <v>6.8199999999999997E-2</v>
      </c>
      <c r="Q26" s="322">
        <v>7.4700000000000001E-3</v>
      </c>
      <c r="R26" s="863">
        <f t="shared" ref="R26:S27" si="6">$X$3/P26</f>
        <v>3.6656891495601176</v>
      </c>
      <c r="S26" s="863">
        <f t="shared" si="6"/>
        <v>33.467202141900934</v>
      </c>
      <c r="T26" s="328" t="e">
        <f>$V$3/#REF!</f>
        <v>#REF!</v>
      </c>
      <c r="U26" s="419">
        <f t="shared" si="5"/>
        <v>2.5233999999999999E-4</v>
      </c>
      <c r="V26" s="419">
        <f t="shared" si="5"/>
        <v>2.7639000000000001E-5</v>
      </c>
    </row>
    <row r="27" spans="1:22" ht="13.5" thickBot="1" x14ac:dyDescent="0.25">
      <c r="A27" s="896"/>
      <c r="B27" s="897"/>
      <c r="C27" s="898"/>
      <c r="D27" s="332" t="s">
        <v>167</v>
      </c>
      <c r="E27" s="333">
        <v>1</v>
      </c>
      <c r="F27" s="334">
        <v>1</v>
      </c>
      <c r="G27" s="383">
        <f>('COU Crosswalk'!L14)/100</f>
        <v>0</v>
      </c>
      <c r="H27" s="336">
        <v>365</v>
      </c>
      <c r="I27" s="336" t="s">
        <v>508</v>
      </c>
      <c r="J27" s="301">
        <v>39</v>
      </c>
      <c r="K27" s="301">
        <v>39</v>
      </c>
      <c r="L27" s="340">
        <v>8.15</v>
      </c>
      <c r="M27" s="341">
        <v>0.50800000000000001</v>
      </c>
      <c r="N27" s="347">
        <f t="shared" si="4"/>
        <v>4.7852760736196318</v>
      </c>
      <c r="O27" s="308">
        <f t="shared" si="4"/>
        <v>76.771653543307082</v>
      </c>
      <c r="P27" s="361">
        <f>0.22</f>
        <v>0.22</v>
      </c>
      <c r="Q27" s="361">
        <v>0.02</v>
      </c>
      <c r="R27" s="863">
        <f t="shared" si="6"/>
        <v>1.1363636363636365</v>
      </c>
      <c r="S27" s="863">
        <f t="shared" si="6"/>
        <v>12.5</v>
      </c>
      <c r="T27" s="346" t="e">
        <f>$V$3/#REF!</f>
        <v>#REF!</v>
      </c>
      <c r="U27" s="419">
        <f t="shared" si="5"/>
        <v>8.1400000000000005E-4</v>
      </c>
      <c r="V27" s="419">
        <f t="shared" si="5"/>
        <v>7.400000000000001E-5</v>
      </c>
    </row>
    <row r="28" spans="1:22" x14ac:dyDescent="0.2">
      <c r="L28" s="404"/>
    </row>
    <row r="29" spans="1:22" x14ac:dyDescent="0.2">
      <c r="L29" s="404"/>
    </row>
    <row r="30" spans="1:22" x14ac:dyDescent="0.2">
      <c r="A30" s="311" t="s">
        <v>495</v>
      </c>
      <c r="K30" s="404"/>
      <c r="L30" s="404"/>
    </row>
    <row r="31" spans="1:22" x14ac:dyDescent="0.2">
      <c r="K31" s="404"/>
      <c r="L31" s="404"/>
    </row>
    <row r="32" spans="1:22" x14ac:dyDescent="0.2">
      <c r="L32" s="404"/>
    </row>
    <row r="33" spans="11:12" x14ac:dyDescent="0.2">
      <c r="K33" s="404"/>
      <c r="L33" s="404"/>
    </row>
    <row r="34" spans="11:12" x14ac:dyDescent="0.2">
      <c r="L34" s="404"/>
    </row>
    <row r="35" spans="11:12" x14ac:dyDescent="0.2">
      <c r="L35" s="404"/>
    </row>
  </sheetData>
  <sheetProtection sheet="1" objects="1" scenarios="1" formatCells="0" formatColumns="0" formatRows="0" sort="0" autoFilter="0"/>
  <autoFilter ref="A3:AC3" xr:uid="{30C3696A-F731-4594-A256-1A0D48FA436D}"/>
  <mergeCells count="34">
    <mergeCell ref="A13:A15"/>
    <mergeCell ref="B13:B15"/>
    <mergeCell ref="C13:C15"/>
    <mergeCell ref="A24:B24"/>
    <mergeCell ref="A25:A27"/>
    <mergeCell ref="B25:B27"/>
    <mergeCell ref="C25:C27"/>
    <mergeCell ref="A16:A18"/>
    <mergeCell ref="B16:B18"/>
    <mergeCell ref="C16:C18"/>
    <mergeCell ref="A21:A23"/>
    <mergeCell ref="B21:B23"/>
    <mergeCell ref="C21:C23"/>
    <mergeCell ref="R2:T2"/>
    <mergeCell ref="A4:A6"/>
    <mergeCell ref="B4:B6"/>
    <mergeCell ref="C4:C6"/>
    <mergeCell ref="A10:A12"/>
    <mergeCell ref="B10:B12"/>
    <mergeCell ref="C10:C12"/>
    <mergeCell ref="A7:A9"/>
    <mergeCell ref="B7:B9"/>
    <mergeCell ref="C7:C9"/>
    <mergeCell ref="N1:P1"/>
    <mergeCell ref="A2:A3"/>
    <mergeCell ref="B2:B3"/>
    <mergeCell ref="C2:C3"/>
    <mergeCell ref="D2:D3"/>
    <mergeCell ref="E2:F2"/>
    <mergeCell ref="G2:I2"/>
    <mergeCell ref="J2:K2"/>
    <mergeCell ref="L2:M2"/>
    <mergeCell ref="N2:O2"/>
    <mergeCell ref="P2:Q2"/>
  </mergeCells>
  <conditionalFormatting sqref="J4:M18">
    <cfRule type="cellIs" dxfId="31" priority="14" operator="equal">
      <formula>0</formula>
    </cfRule>
  </conditionalFormatting>
  <conditionalFormatting sqref="J21:M23">
    <cfRule type="cellIs" dxfId="30" priority="8" operator="equal">
      <formula>0</formula>
    </cfRule>
  </conditionalFormatting>
  <conditionalFormatting sqref="J25:M27">
    <cfRule type="cellIs" dxfId="29" priority="7" operator="equal">
      <formula>0</formula>
    </cfRule>
  </conditionalFormatting>
  <conditionalFormatting sqref="N4:O18">
    <cfRule type="cellIs" dxfId="28" priority="15" operator="lessThan">
      <formula>$W$3</formula>
    </cfRule>
  </conditionalFormatting>
  <conditionalFormatting sqref="N21:O23">
    <cfRule type="cellIs" dxfId="27" priority="5" operator="lessThan">
      <formula>$W$3</formula>
    </cfRule>
  </conditionalFormatting>
  <conditionalFormatting sqref="N25:O27">
    <cfRule type="cellIs" dxfId="26" priority="4" operator="lessThan">
      <formula>$W$3</formula>
    </cfRule>
  </conditionalFormatting>
  <conditionalFormatting sqref="P4:Q15">
    <cfRule type="cellIs" dxfId="25" priority="16" operator="lessThan">
      <formula>$W$3</formula>
    </cfRule>
  </conditionalFormatting>
  <conditionalFormatting sqref="P16:Q18">
    <cfRule type="cellIs" dxfId="24" priority="1" operator="equal">
      <formula>0</formula>
    </cfRule>
  </conditionalFormatting>
  <conditionalFormatting sqref="P21:Q23">
    <cfRule type="cellIs" dxfId="23" priority="13" operator="equal">
      <formula>0</formula>
    </cfRule>
  </conditionalFormatting>
  <conditionalFormatting sqref="P25:Q27">
    <cfRule type="cellIs" dxfId="22" priority="11" operator="equal">
      <formula>0</formula>
    </cfRule>
  </conditionalFormatting>
  <conditionalFormatting sqref="Q24">
    <cfRule type="cellIs" dxfId="21" priority="6" operator="lessThan">
      <formula>$W$3</formula>
    </cfRule>
  </conditionalFormatting>
  <conditionalFormatting sqref="R4:T18">
    <cfRule type="cellIs" dxfId="20" priority="17" operator="lessThan">
      <formula>$W$3</formula>
    </cfRule>
  </conditionalFormatting>
  <conditionalFormatting sqref="R21:T23">
    <cfRule type="cellIs" dxfId="19" priority="12" operator="lessThan">
      <formula>$W$3</formula>
    </cfRule>
  </conditionalFormatting>
  <conditionalFormatting sqref="R25:T27">
    <cfRule type="cellIs" dxfId="18" priority="10" operator="lessThan">
      <formula>$W$3</formula>
    </cfRule>
  </conditionalFormatting>
  <conditionalFormatting sqref="U25:V27">
    <cfRule type="cellIs" dxfId="17" priority="2" operator="greaterThan">
      <formula>0.000001</formula>
    </cfRule>
  </conditionalFormatting>
  <conditionalFormatting sqref="AB12">
    <cfRule type="cellIs" dxfId="16" priority="9" operator="lessThan">
      <formula>$W$3</formula>
    </cfRule>
  </conditionalFormatting>
  <dataValidations count="1">
    <dataValidation allowBlank="1" showInputMessage="1" showErrorMessage="1" promptTitle="Calculated" prompt="Chronic risk reference value. _x000a__x000a_See &quot;Benchmark&quot; Sheet for user input." sqref="V2 X2" xr:uid="{463C347E-9A9C-4DEE-87FD-775BE4B46455}"/>
  </dataValidations>
  <pageMargins left="0.7" right="0.7" top="0.75" bottom="0.75" header="0.3" footer="0.3"/>
  <pageSetup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481B-5441-47AE-9902-32E2AC37FB5B}">
  <sheetPr codeName="Sheet17">
    <tabColor theme="9" tint="0.79998168889431442"/>
  </sheetPr>
  <dimension ref="A1:AC35"/>
  <sheetViews>
    <sheetView zoomScaleNormal="100" workbookViewId="0">
      <pane xSplit="4" ySplit="3" topLeftCell="E4" activePane="bottomRight" state="frozen"/>
      <selection pane="topRight" activeCell="N16" sqref="N16:P17"/>
      <selection pane="bottomLeft" activeCell="N16" sqref="N16:P17"/>
      <selection pane="bottomRight"/>
    </sheetView>
  </sheetViews>
  <sheetFormatPr defaultColWidth="8.7109375" defaultRowHeight="12.75" x14ac:dyDescent="0.2"/>
  <cols>
    <col min="1" max="1" width="24.42578125" style="311" customWidth="1"/>
    <col min="2" max="2" width="17.28515625" style="311" customWidth="1"/>
    <col min="3" max="3" width="22.42578125" style="311" customWidth="1"/>
    <col min="4" max="4" width="13.28515625" style="311" customWidth="1"/>
    <col min="5" max="6" width="14.140625" style="311" customWidth="1"/>
    <col min="7" max="7" width="10.42578125" style="389" customWidth="1"/>
    <col min="8" max="8" width="10" style="389" customWidth="1"/>
    <col min="9" max="9" width="10.140625" style="389" customWidth="1"/>
    <col min="10" max="10" width="15.5703125" style="311" customWidth="1"/>
    <col min="11" max="11" width="15.140625" style="311" customWidth="1"/>
    <col min="12" max="12" width="16.140625" style="311" customWidth="1"/>
    <col min="13" max="13" width="14.28515625" style="311" customWidth="1"/>
    <col min="14" max="14" width="15.28515625" style="311" customWidth="1"/>
    <col min="15" max="15" width="13.42578125" style="311" customWidth="1"/>
    <col min="16" max="16" width="15.42578125" style="311" customWidth="1"/>
    <col min="17" max="17" width="14.42578125" style="311" customWidth="1"/>
    <col min="18" max="19" width="9.28515625" style="311" bestFit="1" customWidth="1"/>
    <col min="20" max="20" width="10.85546875" style="311" bestFit="1" customWidth="1"/>
    <col min="21" max="22" width="8.7109375" style="311"/>
    <col min="23" max="23" width="11.28515625" style="311" customWidth="1"/>
    <col min="24" max="24" width="13" style="311" customWidth="1"/>
    <col min="25" max="25" width="11.5703125" style="311" customWidth="1"/>
    <col min="26" max="26" width="8.7109375" style="311"/>
    <col min="27" max="27" width="15.42578125" style="311" customWidth="1"/>
    <col min="28" max="16384" width="8.7109375" style="311"/>
  </cols>
  <sheetData>
    <row r="1" spans="1:29" s="246" customFormat="1" ht="13.5" thickBot="1" x14ac:dyDescent="0.3">
      <c r="A1" s="247" t="s">
        <v>507</v>
      </c>
      <c r="E1" s="248"/>
      <c r="N1" s="249"/>
      <c r="O1" s="249"/>
      <c r="P1" s="249"/>
    </row>
    <row r="2" spans="1:29" s="246" customFormat="1" ht="56.25" customHeight="1" thickBot="1" x14ac:dyDescent="0.3">
      <c r="A2" s="250" t="s">
        <v>97</v>
      </c>
      <c r="B2" s="251" t="s">
        <v>98</v>
      </c>
      <c r="C2" s="252" t="s">
        <v>353</v>
      </c>
      <c r="D2" s="253" t="s">
        <v>190</v>
      </c>
      <c r="E2" s="254" t="s">
        <v>354</v>
      </c>
      <c r="F2" s="255"/>
      <c r="G2" s="256"/>
      <c r="H2" s="256"/>
      <c r="I2" s="256"/>
      <c r="J2" s="850" t="s">
        <v>522</v>
      </c>
      <c r="K2" s="851"/>
      <c r="L2" s="852" t="s">
        <v>523</v>
      </c>
      <c r="M2" s="853"/>
      <c r="N2" s="262" t="s">
        <v>357</v>
      </c>
      <c r="O2" s="263"/>
      <c r="P2" s="852" t="s">
        <v>524</v>
      </c>
      <c r="Q2" s="853"/>
      <c r="R2" s="262" t="s">
        <v>359</v>
      </c>
      <c r="S2" s="263"/>
      <c r="T2" s="264"/>
      <c r="U2" s="854" t="s">
        <v>505</v>
      </c>
      <c r="V2" s="855" t="s">
        <v>525</v>
      </c>
      <c r="W2" s="856" t="s">
        <v>500</v>
      </c>
      <c r="X2" s="855" t="s">
        <v>526</v>
      </c>
      <c r="Y2" s="267" t="s">
        <v>500</v>
      </c>
      <c r="Z2" s="857" t="s">
        <v>506</v>
      </c>
    </row>
    <row r="3" spans="1:29" s="246" customFormat="1" ht="63" customHeight="1" thickBot="1" x14ac:dyDescent="0.3">
      <c r="A3" s="269"/>
      <c r="B3" s="270"/>
      <c r="C3" s="271"/>
      <c r="D3" s="272"/>
      <c r="E3" s="273" t="s">
        <v>362</v>
      </c>
      <c r="F3" s="274" t="s">
        <v>363</v>
      </c>
      <c r="G3" s="273" t="s">
        <v>364</v>
      </c>
      <c r="H3" s="273" t="s">
        <v>365</v>
      </c>
      <c r="I3" s="273" t="s">
        <v>366</v>
      </c>
      <c r="J3" s="276" t="s">
        <v>499</v>
      </c>
      <c r="K3" s="273" t="s">
        <v>497</v>
      </c>
      <c r="L3" s="277" t="s">
        <v>498</v>
      </c>
      <c r="M3" s="278" t="s">
        <v>497</v>
      </c>
      <c r="N3" s="280" t="s">
        <v>498</v>
      </c>
      <c r="O3" s="281" t="s">
        <v>497</v>
      </c>
      <c r="P3" s="277" t="s">
        <v>518</v>
      </c>
      <c r="Q3" s="278" t="s">
        <v>519</v>
      </c>
      <c r="R3" s="280" t="s">
        <v>374</v>
      </c>
      <c r="S3" s="281" t="s">
        <v>372</v>
      </c>
      <c r="T3" s="282" t="s">
        <v>373</v>
      </c>
      <c r="U3" s="858" t="s">
        <v>374</v>
      </c>
      <c r="V3" s="859">
        <f>8.4</f>
        <v>8.4</v>
      </c>
      <c r="W3" s="860">
        <f>30</f>
        <v>30</v>
      </c>
      <c r="X3" s="859">
        <f>0.054</f>
        <v>5.3999999999999999E-2</v>
      </c>
      <c r="Y3" s="286">
        <f>30</f>
        <v>30</v>
      </c>
      <c r="Z3" s="860">
        <v>3.7000000000000002E-3</v>
      </c>
      <c r="AA3" s="861" t="s">
        <v>516</v>
      </c>
      <c r="AB3" s="862" t="s">
        <v>515</v>
      </c>
      <c r="AC3" s="861" t="s">
        <v>517</v>
      </c>
    </row>
    <row r="4" spans="1:29" ht="14.45" customHeight="1" thickBot="1" x14ac:dyDescent="0.25">
      <c r="A4" s="288" t="s">
        <v>113</v>
      </c>
      <c r="B4" s="289" t="s">
        <v>114</v>
      </c>
      <c r="C4" s="290" t="str">
        <f>'COU Crosswalk'!C3</f>
        <v>Cera Fluida Classic Liquid Wax</v>
      </c>
      <c r="D4" s="291" t="s">
        <v>169</v>
      </c>
      <c r="E4" s="292">
        <v>1</v>
      </c>
      <c r="F4" s="293">
        <v>1</v>
      </c>
      <c r="G4" s="294">
        <f>G5</f>
        <v>0.54120000000000001</v>
      </c>
      <c r="H4" s="295">
        <v>1</v>
      </c>
      <c r="I4" s="297">
        <v>1</v>
      </c>
      <c r="J4" s="301">
        <v>8.4</v>
      </c>
      <c r="K4" s="301">
        <v>8.4</v>
      </c>
      <c r="L4" s="301">
        <f>('Inhalation Exposure (mg m3)'!L4*24.45)/$B$34</f>
        <v>128.53615364191521</v>
      </c>
      <c r="M4" s="301">
        <f>('Inhalation Exposure (mg m3)'!M4*24.45)/$B$34</f>
        <v>19.107310381449686</v>
      </c>
      <c r="N4" s="308">
        <f t="shared" ref="N4:N18" si="0">$V$3/L4</f>
        <v>6.5351263142674199E-2</v>
      </c>
      <c r="O4" s="308">
        <f t="shared" ref="O4:O18" si="1">$V$3/M4</f>
        <v>0.43962231377971084</v>
      </c>
      <c r="P4" s="309" t="s">
        <v>205</v>
      </c>
      <c r="Q4" s="309" t="s">
        <v>205</v>
      </c>
      <c r="R4" s="308" t="s">
        <v>205</v>
      </c>
      <c r="S4" s="309" t="s">
        <v>205</v>
      </c>
      <c r="T4" s="310" t="s">
        <v>205</v>
      </c>
    </row>
    <row r="5" spans="1:29" ht="13.5" thickBot="1" x14ac:dyDescent="0.25">
      <c r="A5" s="288"/>
      <c r="B5" s="289"/>
      <c r="C5" s="290"/>
      <c r="D5" s="312" t="s">
        <v>168</v>
      </c>
      <c r="E5" s="313">
        <v>1</v>
      </c>
      <c r="F5" s="314">
        <v>1</v>
      </c>
      <c r="G5" s="315">
        <f>G6</f>
        <v>0.54120000000000001</v>
      </c>
      <c r="H5" s="316">
        <v>1</v>
      </c>
      <c r="I5" s="318">
        <v>1</v>
      </c>
      <c r="J5" s="301">
        <v>8.4</v>
      </c>
      <c r="K5" s="301">
        <v>8.4</v>
      </c>
      <c r="L5" s="301">
        <f>('Inhalation Exposure (mg m3)'!L5*24.45)/$B$34</f>
        <v>155.80139835383662</v>
      </c>
      <c r="M5" s="301">
        <f>('Inhalation Exposure (mg m3)'!M5*24.45)/$B$34</f>
        <v>30.078325515532345</v>
      </c>
      <c r="N5" s="329">
        <f t="shared" si="0"/>
        <v>5.3914792092706207E-2</v>
      </c>
      <c r="O5" s="308">
        <f t="shared" si="1"/>
        <v>0.27927086551617608</v>
      </c>
      <c r="P5" s="329" t="s">
        <v>205</v>
      </c>
      <c r="Q5" s="330" t="s">
        <v>205</v>
      </c>
      <c r="R5" s="329" t="s">
        <v>205</v>
      </c>
      <c r="S5" s="330" t="s">
        <v>205</v>
      </c>
      <c r="T5" s="331" t="s">
        <v>205</v>
      </c>
    </row>
    <row r="6" spans="1:29" ht="13.5" thickBot="1" x14ac:dyDescent="0.25">
      <c r="A6" s="288"/>
      <c r="B6" s="289"/>
      <c r="C6" s="290"/>
      <c r="D6" s="332" t="s">
        <v>167</v>
      </c>
      <c r="E6" s="333">
        <v>1</v>
      </c>
      <c r="F6" s="334">
        <v>1</v>
      </c>
      <c r="G6" s="335">
        <f>('COU Crosswalk'!L3)/100</f>
        <v>0.54120000000000001</v>
      </c>
      <c r="H6" s="336">
        <v>1</v>
      </c>
      <c r="I6" s="337">
        <v>1</v>
      </c>
      <c r="J6" s="301">
        <v>8.4</v>
      </c>
      <c r="K6" s="301">
        <v>8.4</v>
      </c>
      <c r="L6" s="301">
        <f>('Inhalation Exposure (mg m3)'!L6*24.45)/$B$34</f>
        <v>184.79776971413401</v>
      </c>
      <c r="M6" s="301">
        <f>('Inhalation Exposure (mg m3)'!M6*24.45)/$B$34</f>
        <v>41.979821223117092</v>
      </c>
      <c r="N6" s="347">
        <f t="shared" si="0"/>
        <v>4.5455094036005228E-2</v>
      </c>
      <c r="O6" s="308">
        <f t="shared" si="1"/>
        <v>0.2000961356017962</v>
      </c>
      <c r="P6" s="347" t="s">
        <v>205</v>
      </c>
      <c r="Q6" s="348" t="s">
        <v>205</v>
      </c>
      <c r="R6" s="347" t="s">
        <v>205</v>
      </c>
      <c r="S6" s="348" t="s">
        <v>205</v>
      </c>
      <c r="T6" s="349" t="s">
        <v>205</v>
      </c>
    </row>
    <row r="7" spans="1:29" s="246" customFormat="1" ht="13.5" thickBot="1" x14ac:dyDescent="0.25">
      <c r="A7" s="288" t="s">
        <v>113</v>
      </c>
      <c r="B7" s="289" t="s">
        <v>114</v>
      </c>
      <c r="C7" s="350" t="str">
        <f>'COU Crosswalk'!C4</f>
        <v>UniBlack2 black granite treatment</v>
      </c>
      <c r="D7" s="291" t="s">
        <v>169</v>
      </c>
      <c r="E7" s="351">
        <v>1</v>
      </c>
      <c r="F7" s="352">
        <v>1</v>
      </c>
      <c r="G7" s="294">
        <f>('COU Crosswalk'!J4)/100</f>
        <v>0.3</v>
      </c>
      <c r="H7" s="295">
        <v>1</v>
      </c>
      <c r="I7" s="295">
        <v>1</v>
      </c>
      <c r="J7" s="301">
        <v>8.4</v>
      </c>
      <c r="K7" s="301">
        <v>8.4</v>
      </c>
      <c r="L7" s="301">
        <f>('Inhalation Exposure (mg m3)'!L7*24.45)/$B$34</f>
        <v>71.192583414461467</v>
      </c>
      <c r="M7" s="301">
        <f>('Inhalation Exposure (mg m3)'!M7*24.45)/$B$34</f>
        <v>10.60315072130277</v>
      </c>
      <c r="N7" s="863">
        <f t="shared" si="0"/>
        <v>0.11798981856154547</v>
      </c>
      <c r="O7" s="308">
        <f t="shared" si="1"/>
        <v>0.79221735319894837</v>
      </c>
      <c r="P7" s="308" t="s">
        <v>205</v>
      </c>
      <c r="Q7" s="309" t="s">
        <v>205</v>
      </c>
      <c r="R7" s="308" t="s">
        <v>205</v>
      </c>
      <c r="S7" s="309" t="s">
        <v>205</v>
      </c>
      <c r="T7" s="310" t="s">
        <v>205</v>
      </c>
      <c r="V7" s="357"/>
    </row>
    <row r="8" spans="1:29" s="246" customFormat="1" ht="13.5" thickBot="1" x14ac:dyDescent="0.25">
      <c r="A8" s="288"/>
      <c r="B8" s="289"/>
      <c r="C8" s="350"/>
      <c r="D8" s="312" t="s">
        <v>168</v>
      </c>
      <c r="E8" s="358">
        <v>1</v>
      </c>
      <c r="F8" s="359">
        <v>1</v>
      </c>
      <c r="G8" s="315">
        <f>('COU Crosswalk'!K4)/100</f>
        <v>0.4</v>
      </c>
      <c r="H8" s="316">
        <v>1</v>
      </c>
      <c r="I8" s="316">
        <v>1</v>
      </c>
      <c r="J8" s="301">
        <v>8.4</v>
      </c>
      <c r="K8" s="301">
        <v>8.4</v>
      </c>
      <c r="L8" s="301">
        <f>('Inhalation Exposure (mg m3)'!L8*24.45)/$B$34</f>
        <v>90.234976546597039</v>
      </c>
      <c r="M8" s="301">
        <f>('Inhalation Exposure (mg m3)'!M8*24.45)/$B$34</f>
        <v>17.527657314806621</v>
      </c>
      <c r="N8" s="329">
        <f t="shared" si="0"/>
        <v>9.3090288505392013E-2</v>
      </c>
      <c r="O8" s="308">
        <f t="shared" si="1"/>
        <v>0.4792425963796107</v>
      </c>
      <c r="P8" s="329" t="s">
        <v>205</v>
      </c>
      <c r="Q8" s="330" t="s">
        <v>205</v>
      </c>
      <c r="R8" s="329" t="s">
        <v>205</v>
      </c>
      <c r="S8" s="330" t="s">
        <v>205</v>
      </c>
      <c r="T8" s="331" t="s">
        <v>205</v>
      </c>
      <c r="V8" s="357"/>
    </row>
    <row r="9" spans="1:29" s="246" customFormat="1" ht="13.5" thickBot="1" x14ac:dyDescent="0.25">
      <c r="A9" s="288"/>
      <c r="B9" s="289"/>
      <c r="C9" s="350"/>
      <c r="D9" s="332" t="s">
        <v>167</v>
      </c>
      <c r="E9" s="364">
        <v>1</v>
      </c>
      <c r="F9" s="365">
        <v>1</v>
      </c>
      <c r="G9" s="335">
        <f>('COU Crosswalk'!L4)/100</f>
        <v>0.5</v>
      </c>
      <c r="H9" s="366">
        <v>1</v>
      </c>
      <c r="I9" s="366">
        <v>1</v>
      </c>
      <c r="J9" s="301">
        <v>8.4</v>
      </c>
      <c r="K9" s="301">
        <v>8.4</v>
      </c>
      <c r="L9" s="301">
        <f>('Inhalation Exposure (mg m3)'!L9*24.45)/$B$34</f>
        <v>133.08036109390213</v>
      </c>
      <c r="M9" s="301">
        <f>('Inhalation Exposure (mg m3)'!M9*24.45)/$B$34</f>
        <v>30.294716346579346</v>
      </c>
      <c r="N9" s="347">
        <f t="shared" si="0"/>
        <v>6.3119756596338963E-2</v>
      </c>
      <c r="O9" s="308">
        <f t="shared" si="1"/>
        <v>0.27727607361963191</v>
      </c>
      <c r="P9" s="347" t="s">
        <v>205</v>
      </c>
      <c r="Q9" s="348" t="s">
        <v>205</v>
      </c>
      <c r="R9" s="347" t="s">
        <v>205</v>
      </c>
      <c r="S9" s="348" t="s">
        <v>205</v>
      </c>
      <c r="T9" s="349" t="s">
        <v>205</v>
      </c>
      <c r="V9" s="357"/>
    </row>
    <row r="10" spans="1:29" s="246" customFormat="1" ht="13.5" thickBot="1" x14ac:dyDescent="0.25">
      <c r="A10" s="288" t="s">
        <v>113</v>
      </c>
      <c r="B10" s="289" t="s">
        <v>127</v>
      </c>
      <c r="C10" s="350" t="str">
        <f>'COU Crosswalk'!C5</f>
        <v xml:space="preserve">Cera TeWax </v>
      </c>
      <c r="D10" s="291" t="s">
        <v>169</v>
      </c>
      <c r="E10" s="351">
        <v>1</v>
      </c>
      <c r="F10" s="352">
        <v>1</v>
      </c>
      <c r="G10" s="294">
        <f>('COU Crosswalk'!J5)/100</f>
        <v>0.3</v>
      </c>
      <c r="H10" s="295">
        <v>1</v>
      </c>
      <c r="I10" s="295">
        <v>1</v>
      </c>
      <c r="J10" s="301">
        <v>8.4</v>
      </c>
      <c r="K10" s="301">
        <v>8.4</v>
      </c>
      <c r="L10" s="301">
        <f>('Inhalation Exposure (mg m3)'!L10*24.45)/$B$34</f>
        <v>91.316930701832021</v>
      </c>
      <c r="M10" s="301">
        <f>('Inhalation Exposure (mg m3)'!M10*24.45)/$B$34</f>
        <v>13.589344189751305</v>
      </c>
      <c r="N10" s="308">
        <f t="shared" si="0"/>
        <v>9.1987323001773619E-2</v>
      </c>
      <c r="O10" s="308">
        <f t="shared" si="1"/>
        <v>0.6181313743112814</v>
      </c>
      <c r="P10" s="308" t="s">
        <v>205</v>
      </c>
      <c r="Q10" s="309" t="s">
        <v>205</v>
      </c>
      <c r="R10" s="308" t="s">
        <v>205</v>
      </c>
      <c r="S10" s="309" t="s">
        <v>205</v>
      </c>
      <c r="T10" s="310" t="s">
        <v>205</v>
      </c>
      <c r="V10" s="357"/>
    </row>
    <row r="11" spans="1:29" s="246" customFormat="1" ht="13.5" thickBot="1" x14ac:dyDescent="0.25">
      <c r="A11" s="288"/>
      <c r="B11" s="289"/>
      <c r="C11" s="350"/>
      <c r="D11" s="312" t="s">
        <v>168</v>
      </c>
      <c r="E11" s="358">
        <v>1</v>
      </c>
      <c r="F11" s="359">
        <v>1</v>
      </c>
      <c r="G11" s="315">
        <f>('COU Crosswalk'!K5)/100</f>
        <v>0.4</v>
      </c>
      <c r="H11" s="316">
        <v>1</v>
      </c>
      <c r="I11" s="316">
        <v>1</v>
      </c>
      <c r="J11" s="301">
        <v>8.4</v>
      </c>
      <c r="K11" s="301">
        <v>8.4</v>
      </c>
      <c r="L11" s="301">
        <f>('Inhalation Exposure (mg m3)'!L11*24.45)/$B$34</f>
        <v>115.11992211700151</v>
      </c>
      <c r="M11" s="301">
        <f>('Inhalation Exposure (mg m3)'!M11*24.45)/$B$34</f>
        <v>22.288255597840518</v>
      </c>
      <c r="N11" s="329">
        <f t="shared" si="0"/>
        <v>7.2967387794639973E-2</v>
      </c>
      <c r="O11" s="308">
        <f t="shared" si="1"/>
        <v>0.37688010006551909</v>
      </c>
      <c r="P11" s="329" t="s">
        <v>205</v>
      </c>
      <c r="Q11" s="330" t="s">
        <v>205</v>
      </c>
      <c r="R11" s="329" t="s">
        <v>205</v>
      </c>
      <c r="S11" s="330" t="s">
        <v>205</v>
      </c>
      <c r="T11" s="331" t="s">
        <v>205</v>
      </c>
      <c r="V11" s="357"/>
    </row>
    <row r="12" spans="1:29" s="246" customFormat="1" ht="13.5" thickBot="1" x14ac:dyDescent="0.25">
      <c r="A12" s="288"/>
      <c r="B12" s="289"/>
      <c r="C12" s="350"/>
      <c r="D12" s="332" t="s">
        <v>167</v>
      </c>
      <c r="E12" s="364">
        <v>1</v>
      </c>
      <c r="F12" s="365">
        <v>1</v>
      </c>
      <c r="G12" s="335">
        <f>('COU Crosswalk'!L5)/100</f>
        <v>0.5</v>
      </c>
      <c r="H12" s="366">
        <v>1</v>
      </c>
      <c r="I12" s="366">
        <v>1</v>
      </c>
      <c r="J12" s="301">
        <v>8.4</v>
      </c>
      <c r="K12" s="301">
        <v>8.4</v>
      </c>
      <c r="L12" s="301">
        <f>('Inhalation Exposure (mg m3)'!L12*24.45)/$B$34</f>
        <v>170.73236569607931</v>
      </c>
      <c r="M12" s="301">
        <f>('Inhalation Exposure (mg m3)'!M12*24.45)/$B$34</f>
        <v>38.733958757412161</v>
      </c>
      <c r="N12" s="347">
        <f t="shared" si="0"/>
        <v>4.9199810274712881E-2</v>
      </c>
      <c r="O12" s="308">
        <f t="shared" si="1"/>
        <v>0.21686396819412551</v>
      </c>
      <c r="P12" s="347" t="s">
        <v>205</v>
      </c>
      <c r="Q12" s="348" t="s">
        <v>205</v>
      </c>
      <c r="R12" s="347" t="s">
        <v>205</v>
      </c>
      <c r="S12" s="348" t="s">
        <v>205</v>
      </c>
      <c r="T12" s="349" t="s">
        <v>205</v>
      </c>
      <c r="V12" s="357"/>
      <c r="AA12" s="862">
        <v>391</v>
      </c>
      <c r="AB12" s="347">
        <f>$V$3/AA12</f>
        <v>2.1483375959079284E-2</v>
      </c>
    </row>
    <row r="13" spans="1:29" s="246" customFormat="1" ht="13.5" thickBot="1" x14ac:dyDescent="0.25">
      <c r="A13" s="288" t="s">
        <v>113</v>
      </c>
      <c r="B13" s="289" t="s">
        <v>127</v>
      </c>
      <c r="C13" s="350" t="str">
        <f>'COU Crosswalk'!C6</f>
        <v xml:space="preserve">Quartz Toner </v>
      </c>
      <c r="D13" s="291" t="s">
        <v>169</v>
      </c>
      <c r="E13" s="351">
        <v>1</v>
      </c>
      <c r="F13" s="352">
        <v>1</v>
      </c>
      <c r="G13" s="294">
        <f>('COU Crosswalk'!J6)/100</f>
        <v>0.01</v>
      </c>
      <c r="H13" s="295">
        <v>1</v>
      </c>
      <c r="I13" s="295">
        <v>1</v>
      </c>
      <c r="J13" s="301">
        <v>8.4</v>
      </c>
      <c r="K13" s="301">
        <v>8.4</v>
      </c>
      <c r="L13" s="301">
        <f>('Inhalation Exposure (mg m3)'!L13*24.45)/$B$34</f>
        <v>2.0968271528453846</v>
      </c>
      <c r="M13" s="301">
        <f>('Inhalation Exposure (mg m3)'!M13*24.45)/$B$34</f>
        <v>0.31160279670767327</v>
      </c>
      <c r="N13" s="308">
        <f t="shared" si="0"/>
        <v>4.0060526632351356</v>
      </c>
      <c r="O13" s="308">
        <f t="shared" si="1"/>
        <v>26.9573960463531</v>
      </c>
      <c r="P13" s="308" t="s">
        <v>205</v>
      </c>
      <c r="Q13" s="309" t="s">
        <v>205</v>
      </c>
      <c r="R13" s="308" t="s">
        <v>205</v>
      </c>
      <c r="S13" s="309" t="s">
        <v>205</v>
      </c>
      <c r="T13" s="310" t="s">
        <v>205</v>
      </c>
      <c r="V13" s="357"/>
    </row>
    <row r="14" spans="1:29" s="246" customFormat="1" ht="13.5" thickBot="1" x14ac:dyDescent="0.25">
      <c r="A14" s="288"/>
      <c r="B14" s="289"/>
      <c r="C14" s="350"/>
      <c r="D14" s="312" t="s">
        <v>168</v>
      </c>
      <c r="E14" s="358">
        <v>1</v>
      </c>
      <c r="F14" s="359">
        <v>1</v>
      </c>
      <c r="G14" s="315">
        <f>('COU Crosswalk'!K6)/100</f>
        <v>2.2499999999999999E-2</v>
      </c>
      <c r="H14" s="316">
        <v>1</v>
      </c>
      <c r="I14" s="316">
        <v>1</v>
      </c>
      <c r="J14" s="301">
        <v>8.4</v>
      </c>
      <c r="K14" s="301">
        <v>8.4</v>
      </c>
      <c r="L14" s="301">
        <f>('Inhalation Exposure (mg m3)'!L14*24.45)/$B$34</f>
        <v>4.4792902026728028</v>
      </c>
      <c r="M14" s="301">
        <f>('Inhalation Exposure (mg m3)'!M14*24.45)/$B$34</f>
        <v>0.86772723249845107</v>
      </c>
      <c r="N14" s="329">
        <f t="shared" si="0"/>
        <v>1.8752971162680421</v>
      </c>
      <c r="O14" s="308">
        <f t="shared" si="1"/>
        <v>9.6804614231292945</v>
      </c>
      <c r="P14" s="329" t="s">
        <v>205</v>
      </c>
      <c r="Q14" s="330" t="s">
        <v>205</v>
      </c>
      <c r="R14" s="329" t="s">
        <v>205</v>
      </c>
      <c r="S14" s="330" t="s">
        <v>205</v>
      </c>
      <c r="T14" s="331" t="s">
        <v>205</v>
      </c>
      <c r="V14" s="357"/>
    </row>
    <row r="15" spans="1:29" s="246" customFormat="1" ht="13.5" thickBot="1" x14ac:dyDescent="0.25">
      <c r="A15" s="288"/>
      <c r="B15" s="289"/>
      <c r="C15" s="350"/>
      <c r="D15" s="332" t="s">
        <v>167</v>
      </c>
      <c r="E15" s="364">
        <v>1</v>
      </c>
      <c r="F15" s="365">
        <v>1</v>
      </c>
      <c r="G15" s="335">
        <f>('COU Crosswalk'!L6)/100</f>
        <v>3.5000000000000003E-2</v>
      </c>
      <c r="H15" s="366">
        <v>1</v>
      </c>
      <c r="I15" s="366">
        <v>1</v>
      </c>
      <c r="J15" s="301">
        <v>8.4</v>
      </c>
      <c r="K15" s="301">
        <v>8.4</v>
      </c>
      <c r="L15" s="301">
        <f>('Inhalation Exposure (mg m3)'!L15*24.45)/$B$34</f>
        <v>8.1795734135764224</v>
      </c>
      <c r="M15" s="301">
        <f>('Inhalation Exposure (mg m3)'!M15*24.45)/$B$34</f>
        <v>1.8631250553146295</v>
      </c>
      <c r="N15" s="347">
        <f t="shared" si="0"/>
        <v>1.0269484208134516</v>
      </c>
      <c r="O15" s="308">
        <f t="shared" si="1"/>
        <v>4.508554042595641</v>
      </c>
      <c r="P15" s="347" t="s">
        <v>205</v>
      </c>
      <c r="Q15" s="348" t="s">
        <v>205</v>
      </c>
      <c r="R15" s="347" t="s">
        <v>205</v>
      </c>
      <c r="S15" s="348" t="s">
        <v>205</v>
      </c>
      <c r="T15" s="349" t="s">
        <v>205</v>
      </c>
      <c r="V15" s="357"/>
    </row>
    <row r="16" spans="1:29" ht="14.45" customHeight="1" thickBot="1" x14ac:dyDescent="0.25">
      <c r="A16" s="288" t="s">
        <v>113</v>
      </c>
      <c r="B16" s="289" t="s">
        <v>135</v>
      </c>
      <c r="C16" s="290" t="str">
        <f>'COU Crosswalk'!C7</f>
        <v xml:space="preserve">Lustro Italiano </v>
      </c>
      <c r="D16" s="374" t="s">
        <v>169</v>
      </c>
      <c r="E16" s="292">
        <v>1</v>
      </c>
      <c r="F16" s="293">
        <v>1</v>
      </c>
      <c r="G16" s="375">
        <f>('COU Crosswalk'!$J$7)/100</f>
        <v>0.01</v>
      </c>
      <c r="H16" s="295">
        <v>185</v>
      </c>
      <c r="I16" s="298">
        <f>I14</f>
        <v>1</v>
      </c>
      <c r="J16" s="301">
        <v>8.4</v>
      </c>
      <c r="K16" s="301">
        <v>8.4</v>
      </c>
      <c r="L16" s="301">
        <f>('Inhalation Exposure (mg m3)'!L16*24.45)/$B$34</f>
        <v>0.33540578812284277</v>
      </c>
      <c r="M16" s="301">
        <f>('Inhalation Exposure (mg m3)'!M16*24.45)/$B$34</f>
        <v>1.4281794849101692E-2</v>
      </c>
      <c r="N16" s="308">
        <f t="shared" si="0"/>
        <v>25.044290520482878</v>
      </c>
      <c r="O16" s="308">
        <f t="shared" si="1"/>
        <v>588.16136828406763</v>
      </c>
      <c r="P16" s="301">
        <f>('Inhalation Exposure (mg m3)'!P16*24.45)/$B$34</f>
        <v>3.4406142136472256E-3</v>
      </c>
      <c r="Q16" s="301">
        <f>('Inhalation Exposure (mg m3)'!Q16*24.45)/$B$34</f>
        <v>4.0248694574741134E-4</v>
      </c>
      <c r="R16" s="863">
        <f>$X$3/P16</f>
        <v>15.694872091677276</v>
      </c>
      <c r="S16" s="863">
        <f>$X$3/Q16</f>
        <v>134.16584207401542</v>
      </c>
      <c r="T16" s="356" t="e">
        <f>$V$3/#REF!</f>
        <v>#REF!</v>
      </c>
    </row>
    <row r="17" spans="1:22" ht="13.5" thickBot="1" x14ac:dyDescent="0.25">
      <c r="A17" s="288"/>
      <c r="B17" s="289"/>
      <c r="C17" s="290"/>
      <c r="D17" s="312" t="s">
        <v>168</v>
      </c>
      <c r="E17" s="313">
        <v>1</v>
      </c>
      <c r="F17" s="314">
        <v>1</v>
      </c>
      <c r="G17" s="378">
        <f>('COU Crosswalk'!$K$7)/100</f>
        <v>2.2499999999999999E-2</v>
      </c>
      <c r="H17" s="316">
        <v>300</v>
      </c>
      <c r="I17" s="319">
        <f>I16</f>
        <v>1</v>
      </c>
      <c r="J17" s="301">
        <v>8.4</v>
      </c>
      <c r="K17" s="301">
        <v>8.4</v>
      </c>
      <c r="L17" s="301">
        <f>('Inhalation Exposure (mg m3)'!L17*24.45)/$B$34</f>
        <v>0.7854987167005929</v>
      </c>
      <c r="M17" s="301">
        <f>('Inhalation Exposure (mg m3)'!M17*24.45)/$B$34</f>
        <v>4.0248694574741131E-2</v>
      </c>
      <c r="N17" s="329">
        <f t="shared" si="0"/>
        <v>10.693843059710323</v>
      </c>
      <c r="O17" s="308">
        <f t="shared" si="1"/>
        <v>208.70242100402399</v>
      </c>
      <c r="P17" s="301">
        <f>('Inhalation Exposure (mg m3)'!P17*24.45)/$B$34</f>
        <v>2.018926453668466E-2</v>
      </c>
      <c r="Q17" s="301">
        <f>('Inhalation Exposure (mg m3)'!Q17*24.45)/$B$34</f>
        <v>2.2071864766793521E-3</v>
      </c>
      <c r="R17" s="863">
        <f t="shared" ref="R17:R18" si="2">$X$3/P17</f>
        <v>2.6746888130511119</v>
      </c>
      <c r="S17" s="863">
        <f t="shared" ref="S17:S18" si="3">$X$3/Q17</f>
        <v>24.46553590761458</v>
      </c>
      <c r="T17" s="328" t="e">
        <f>$V$3/#REF!</f>
        <v>#REF!</v>
      </c>
    </row>
    <row r="18" spans="1:22" ht="13.5" thickBot="1" x14ac:dyDescent="0.25">
      <c r="A18" s="380"/>
      <c r="B18" s="381"/>
      <c r="C18" s="382"/>
      <c r="D18" s="332" t="s">
        <v>167</v>
      </c>
      <c r="E18" s="333">
        <v>1</v>
      </c>
      <c r="F18" s="334">
        <v>1</v>
      </c>
      <c r="G18" s="383">
        <f>('COU Crosswalk'!$L$7)/100</f>
        <v>3.5000000000000003E-2</v>
      </c>
      <c r="H18" s="336">
        <v>365</v>
      </c>
      <c r="I18" s="336">
        <v>1</v>
      </c>
      <c r="J18" s="301">
        <v>8.4</v>
      </c>
      <c r="K18" s="301">
        <v>8.4</v>
      </c>
      <c r="L18" s="301">
        <f>('Inhalation Exposure (mg m3)'!L18*24.45)/$B$34</f>
        <v>1.7635852730330119</v>
      </c>
      <c r="M18" s="301">
        <f>('Inhalation Exposure (mg m3)'!M18*24.45)/$B$34</f>
        <v>0.10992654217187363</v>
      </c>
      <c r="N18" s="347">
        <f t="shared" si="0"/>
        <v>4.7630245775151492</v>
      </c>
      <c r="O18" s="308">
        <f t="shared" si="1"/>
        <v>76.414665958166268</v>
      </c>
      <c r="P18" s="301">
        <f>('Inhalation Exposure (mg m3)'!P18*24.45)/$B$34</f>
        <v>6.7081157624568538E-2</v>
      </c>
      <c r="Q18" s="301">
        <f>('Inhalation Exposure (mg m3)'!Q18*24.45)/$B$34</f>
        <v>7.0976192583414466E-3</v>
      </c>
      <c r="R18" s="863">
        <f t="shared" si="2"/>
        <v>0.80499505244409275</v>
      </c>
      <c r="S18" s="863">
        <f t="shared" si="3"/>
        <v>7.6081849468801428</v>
      </c>
      <c r="T18" s="346" t="e">
        <f>$V$3/#REF!</f>
        <v>#REF!</v>
      </c>
    </row>
    <row r="19" spans="1:22" ht="13.5" thickBot="1" x14ac:dyDescent="0.25">
      <c r="A19" s="864"/>
      <c r="B19" s="865"/>
      <c r="C19" s="866"/>
      <c r="D19" s="867"/>
      <c r="E19" s="868"/>
      <c r="F19" s="869"/>
      <c r="G19" s="870"/>
      <c r="H19" s="871"/>
      <c r="I19" s="871"/>
      <c r="J19" s="301"/>
      <c r="K19" s="301"/>
      <c r="L19" s="872"/>
      <c r="M19" s="873"/>
      <c r="N19" s="874"/>
      <c r="O19" s="875"/>
      <c r="P19" s="876"/>
      <c r="Q19" s="877"/>
      <c r="R19" s="878"/>
      <c r="S19" s="879"/>
      <c r="T19" s="880"/>
    </row>
    <row r="20" spans="1:22" ht="13.5" thickBot="1" x14ac:dyDescent="0.25">
      <c r="A20" s="864" t="s">
        <v>55</v>
      </c>
      <c r="B20" s="865"/>
      <c r="C20" s="866"/>
      <c r="D20" s="881"/>
      <c r="E20" s="882"/>
      <c r="F20" s="883"/>
      <c r="G20" s="884"/>
      <c r="H20" s="885"/>
      <c r="I20" s="885"/>
      <c r="J20" s="301"/>
      <c r="K20" s="301"/>
      <c r="L20" s="361"/>
      <c r="M20" s="362"/>
      <c r="N20" s="863"/>
      <c r="O20" s="886"/>
      <c r="P20" s="887"/>
      <c r="Q20" s="888"/>
      <c r="R20" s="354"/>
      <c r="S20" s="355"/>
      <c r="T20" s="356"/>
    </row>
    <row r="21" spans="1:22" ht="14.45" customHeight="1" thickBot="1" x14ac:dyDescent="0.25">
      <c r="A21" s="889" t="s">
        <v>113</v>
      </c>
      <c r="B21" s="890" t="s">
        <v>135</v>
      </c>
      <c r="C21" s="891">
        <f>'COU Crosswalk'!C10</f>
        <v>0</v>
      </c>
      <c r="D21" s="374" t="s">
        <v>169</v>
      </c>
      <c r="E21" s="882">
        <v>1</v>
      </c>
      <c r="F21" s="883">
        <v>1</v>
      </c>
      <c r="G21" s="375">
        <f>('COU Crosswalk'!$J$7)/100</f>
        <v>0.01</v>
      </c>
      <c r="H21" s="892">
        <v>185</v>
      </c>
      <c r="I21" s="885">
        <v>1</v>
      </c>
      <c r="J21" s="361">
        <v>5.3999999999999999E-2</v>
      </c>
      <c r="K21" s="361">
        <v>5.3999999999999999E-2</v>
      </c>
      <c r="L21" s="301">
        <f>('Inhalation Exposure (mg m3)'!L21*24.45)/$B$34</f>
        <v>0.33540578812284277</v>
      </c>
      <c r="M21" s="301">
        <f>('Inhalation Exposure (mg m3)'!M21*24.45)/$B$34</f>
        <v>1.4281794849101692E-2</v>
      </c>
      <c r="N21" s="863">
        <f t="shared" ref="N21:O23" si="4">$V$3/L21</f>
        <v>25.044290520482878</v>
      </c>
      <c r="O21" s="308">
        <f t="shared" si="4"/>
        <v>588.16136828406763</v>
      </c>
      <c r="P21" s="301">
        <f>('Inhalation Exposure (mg m3)'!P21*24.45)/$B$34</f>
        <v>3.4406142136472256E-3</v>
      </c>
      <c r="Q21" s="301">
        <f>('Inhalation Exposure (mg m3)'!Q21*24.45)/$B$34</f>
        <v>4.0248694574741134E-4</v>
      </c>
      <c r="R21" s="863">
        <f>$X$3/P21</f>
        <v>15.694872091677276</v>
      </c>
      <c r="S21" s="863">
        <f>$X$3/Q21</f>
        <v>134.16584207401542</v>
      </c>
      <c r="T21" s="356" t="e">
        <f>$V$3/#REF!</f>
        <v>#REF!</v>
      </c>
    </row>
    <row r="22" spans="1:22" ht="13.5" thickBot="1" x14ac:dyDescent="0.25">
      <c r="A22" s="893"/>
      <c r="B22" s="894"/>
      <c r="C22" s="895"/>
      <c r="D22" s="312" t="s">
        <v>168</v>
      </c>
      <c r="E22" s="313">
        <v>1</v>
      </c>
      <c r="F22" s="314">
        <v>1</v>
      </c>
      <c r="G22" s="378">
        <f>('COU Crosswalk'!$K$7)/100</f>
        <v>2.2499999999999999E-2</v>
      </c>
      <c r="H22" s="316">
        <v>300</v>
      </c>
      <c r="I22" s="319">
        <f>I21</f>
        <v>1</v>
      </c>
      <c r="J22" s="361">
        <v>5.3999999999999999E-2</v>
      </c>
      <c r="K22" s="361">
        <v>5.3999999999999999E-2</v>
      </c>
      <c r="L22" s="301">
        <f>('Inhalation Exposure (mg m3)'!L22*24.45)/$B$34</f>
        <v>0.7854987167005929</v>
      </c>
      <c r="M22" s="301">
        <f>('Inhalation Exposure (mg m3)'!M22*24.45)/$B$34</f>
        <v>4.0248694574741131E-2</v>
      </c>
      <c r="N22" s="329">
        <f t="shared" si="4"/>
        <v>10.693843059710323</v>
      </c>
      <c r="O22" s="308">
        <f t="shared" si="4"/>
        <v>208.70242100402399</v>
      </c>
      <c r="P22" s="301">
        <f>('Inhalation Exposure (mg m3)'!P22*24.45)/$B$34</f>
        <v>2.018926453668466E-2</v>
      </c>
      <c r="Q22" s="301">
        <f>('Inhalation Exposure (mg m3)'!Q22*24.45)/$B$34</f>
        <v>2.2071864766793521E-3</v>
      </c>
      <c r="R22" s="863">
        <f t="shared" ref="R22:R23" si="5">$X$3/P22</f>
        <v>2.6746888130511119</v>
      </c>
      <c r="S22" s="863">
        <f t="shared" ref="S22:S23" si="6">$X$3/Q22</f>
        <v>24.46553590761458</v>
      </c>
      <c r="T22" s="328" t="e">
        <f>$V$3/#REF!</f>
        <v>#REF!</v>
      </c>
    </row>
    <row r="23" spans="1:22" ht="13.5" thickBot="1" x14ac:dyDescent="0.25">
      <c r="A23" s="896"/>
      <c r="B23" s="897"/>
      <c r="C23" s="898"/>
      <c r="D23" s="332" t="s">
        <v>167</v>
      </c>
      <c r="E23" s="333">
        <v>1</v>
      </c>
      <c r="F23" s="334">
        <v>1</v>
      </c>
      <c r="G23" s="383">
        <f>('COU Crosswalk'!$L$7)/100</f>
        <v>3.5000000000000003E-2</v>
      </c>
      <c r="H23" s="336">
        <v>365</v>
      </c>
      <c r="I23" s="319">
        <f>I22</f>
        <v>1</v>
      </c>
      <c r="J23" s="361">
        <v>5.3999999999999999E-2</v>
      </c>
      <c r="K23" s="361">
        <v>5.3999999999999999E-2</v>
      </c>
      <c r="L23" s="301">
        <f>('Inhalation Exposure (mg m3)'!L23*24.45)/$B$34</f>
        <v>1.7635852730330119</v>
      </c>
      <c r="M23" s="301">
        <f>('Inhalation Exposure (mg m3)'!M23*24.45)/$B$34</f>
        <v>0.10992654217187363</v>
      </c>
      <c r="N23" s="347">
        <f t="shared" si="4"/>
        <v>4.7630245775151492</v>
      </c>
      <c r="O23" s="308">
        <f t="shared" si="4"/>
        <v>76.414665958166268</v>
      </c>
      <c r="P23" s="301">
        <f>('Inhalation Exposure (mg m3)'!P23*24.45)/$B$34</f>
        <v>6.7081157624568538E-2</v>
      </c>
      <c r="Q23" s="301">
        <f>('Inhalation Exposure (mg m3)'!Q23*24.45)/$B$34</f>
        <v>7.0976192583414466E-3</v>
      </c>
      <c r="R23" s="863">
        <f t="shared" si="5"/>
        <v>0.80499505244409275</v>
      </c>
      <c r="S23" s="863">
        <f t="shared" si="6"/>
        <v>7.6081849468801428</v>
      </c>
      <c r="T23" s="346" t="e">
        <f>$V$3/#REF!</f>
        <v>#REF!</v>
      </c>
    </row>
    <row r="24" spans="1:22" ht="39" customHeight="1" thickBot="1" x14ac:dyDescent="0.25">
      <c r="A24" s="899" t="s">
        <v>503</v>
      </c>
      <c r="B24" s="900"/>
      <c r="C24" s="866"/>
      <c r="D24" s="881"/>
      <c r="E24" s="882"/>
      <c r="F24" s="883"/>
      <c r="G24" s="884"/>
      <c r="H24" s="885"/>
      <c r="I24" s="885"/>
      <c r="J24" s="301"/>
      <c r="K24" s="301"/>
      <c r="L24" s="361"/>
      <c r="M24" s="362"/>
      <c r="N24" s="863"/>
      <c r="O24" s="886"/>
      <c r="P24" s="901" t="s">
        <v>504</v>
      </c>
      <c r="Q24" s="308"/>
      <c r="R24" s="354"/>
      <c r="S24" s="355"/>
      <c r="T24" s="356"/>
      <c r="U24" s="902" t="s">
        <v>520</v>
      </c>
      <c r="V24" s="902" t="s">
        <v>520</v>
      </c>
    </row>
    <row r="25" spans="1:22" ht="14.45" customHeight="1" thickBot="1" x14ac:dyDescent="0.25">
      <c r="A25" s="889" t="s">
        <v>113</v>
      </c>
      <c r="B25" s="890" t="s">
        <v>135</v>
      </c>
      <c r="C25" s="891">
        <f>'COU Crosswalk'!C14</f>
        <v>0</v>
      </c>
      <c r="D25" s="374" t="s">
        <v>169</v>
      </c>
      <c r="E25" s="882">
        <v>1</v>
      </c>
      <c r="F25" s="883">
        <v>1</v>
      </c>
      <c r="G25" s="884">
        <f>('COU Crosswalk'!J14)/100</f>
        <v>0</v>
      </c>
      <c r="H25" s="892">
        <v>185</v>
      </c>
      <c r="I25" s="885" t="s">
        <v>508</v>
      </c>
      <c r="J25" s="361">
        <v>5.3999999999999999E-2</v>
      </c>
      <c r="K25" s="361">
        <v>5.3999999999999999E-2</v>
      </c>
      <c r="L25" s="301">
        <f>('Inhalation Exposure (mg m3)'!L25*24.45)/$B$34</f>
        <v>0.33540578812284277</v>
      </c>
      <c r="M25" s="301">
        <f>('Inhalation Exposure (mg m3)'!M25*24.45)/$B$34</f>
        <v>1.4281794849101692E-2</v>
      </c>
      <c r="N25" s="863">
        <f t="shared" ref="N25:O27" si="7">$V$3/L25</f>
        <v>25.044290520482878</v>
      </c>
      <c r="O25" s="308">
        <f t="shared" si="7"/>
        <v>588.16136828406763</v>
      </c>
      <c r="P25" s="361">
        <v>1.43E-2</v>
      </c>
      <c r="Q25" s="361">
        <v>1.6800000000000001E-3</v>
      </c>
      <c r="R25" s="863">
        <f>$X$3/P25</f>
        <v>3.7762237762237763</v>
      </c>
      <c r="S25" s="863">
        <f>$X$3/Q25</f>
        <v>32.142857142857139</v>
      </c>
      <c r="T25" s="356" t="e">
        <f>$V$3/#REF!</f>
        <v>#REF!</v>
      </c>
      <c r="U25" s="419">
        <f t="shared" ref="U25:V27" si="8">P25*$Z$3</f>
        <v>5.291E-5</v>
      </c>
      <c r="V25" s="419">
        <f t="shared" si="8"/>
        <v>6.2160000000000003E-6</v>
      </c>
    </row>
    <row r="26" spans="1:22" ht="13.5" thickBot="1" x14ac:dyDescent="0.25">
      <c r="A26" s="893"/>
      <c r="B26" s="894"/>
      <c r="C26" s="895"/>
      <c r="D26" s="312" t="s">
        <v>168</v>
      </c>
      <c r="E26" s="313">
        <v>1</v>
      </c>
      <c r="F26" s="314">
        <v>1</v>
      </c>
      <c r="G26" s="378">
        <f>('COU Crosswalk'!K14)/100</f>
        <v>0</v>
      </c>
      <c r="H26" s="316">
        <v>300</v>
      </c>
      <c r="I26" s="319" t="str">
        <f>I25</f>
        <v>57 yrs</v>
      </c>
      <c r="J26" s="361">
        <v>5.3999999999999999E-2</v>
      </c>
      <c r="K26" s="361">
        <v>5.3999999999999999E-2</v>
      </c>
      <c r="L26" s="301">
        <f>('Inhalation Exposure (mg m3)'!L26*24.45)/$B$34</f>
        <v>0.7854987167005929</v>
      </c>
      <c r="M26" s="301">
        <f>('Inhalation Exposure (mg m3)'!M26*24.45)/$B$34</f>
        <v>4.0248694574741131E-2</v>
      </c>
      <c r="N26" s="329">
        <f t="shared" si="7"/>
        <v>10.693843059710323</v>
      </c>
      <c r="O26" s="308">
        <f t="shared" si="7"/>
        <v>208.70242100402399</v>
      </c>
      <c r="P26" s="322">
        <f>0.0682</f>
        <v>6.8199999999999997E-2</v>
      </c>
      <c r="Q26" s="322">
        <v>7.4700000000000001E-3</v>
      </c>
      <c r="R26" s="863">
        <f t="shared" ref="R26:R27" si="9">$X$3/P26</f>
        <v>0.79178885630498541</v>
      </c>
      <c r="S26" s="863">
        <f t="shared" ref="S26:S27" si="10">$X$3/Q26</f>
        <v>7.2289156626506026</v>
      </c>
      <c r="T26" s="328" t="e">
        <f>$V$3/#REF!</f>
        <v>#REF!</v>
      </c>
      <c r="U26" s="419">
        <f t="shared" si="8"/>
        <v>2.5233999999999999E-4</v>
      </c>
      <c r="V26" s="419">
        <f t="shared" si="8"/>
        <v>2.7639000000000001E-5</v>
      </c>
    </row>
    <row r="27" spans="1:22" ht="13.5" thickBot="1" x14ac:dyDescent="0.25">
      <c r="A27" s="896"/>
      <c r="B27" s="897"/>
      <c r="C27" s="898"/>
      <c r="D27" s="332" t="s">
        <v>167</v>
      </c>
      <c r="E27" s="333">
        <v>1</v>
      </c>
      <c r="F27" s="334">
        <v>1</v>
      </c>
      <c r="G27" s="383">
        <f>('COU Crosswalk'!L14)/100</f>
        <v>0</v>
      </c>
      <c r="H27" s="336">
        <v>365</v>
      </c>
      <c r="I27" s="336" t="s">
        <v>508</v>
      </c>
      <c r="J27" s="361">
        <v>5.3999999999999999E-2</v>
      </c>
      <c r="K27" s="361">
        <v>5.3999999999999999E-2</v>
      </c>
      <c r="L27" s="301">
        <f>('Inhalation Exposure (mg m3)'!L27*24.45)/$B$34</f>
        <v>1.7635852730330119</v>
      </c>
      <c r="M27" s="301">
        <f>('Inhalation Exposure (mg m3)'!M27*24.45)/$B$34</f>
        <v>0.10992654217187363</v>
      </c>
      <c r="N27" s="347">
        <f t="shared" si="7"/>
        <v>4.7630245775151492</v>
      </c>
      <c r="O27" s="308">
        <f t="shared" si="7"/>
        <v>76.414665958166268</v>
      </c>
      <c r="P27" s="361">
        <f>0.22</f>
        <v>0.22</v>
      </c>
      <c r="Q27" s="361">
        <v>0.02</v>
      </c>
      <c r="R27" s="863">
        <f t="shared" si="9"/>
        <v>0.24545454545454545</v>
      </c>
      <c r="S27" s="863">
        <f t="shared" si="10"/>
        <v>2.6999999999999997</v>
      </c>
      <c r="T27" s="346" t="e">
        <f>$V$3/#REF!</f>
        <v>#REF!</v>
      </c>
      <c r="U27" s="419">
        <f t="shared" si="8"/>
        <v>8.1400000000000005E-4</v>
      </c>
      <c r="V27" s="419">
        <f t="shared" si="8"/>
        <v>7.400000000000001E-5</v>
      </c>
    </row>
    <row r="28" spans="1:22" x14ac:dyDescent="0.2">
      <c r="L28" s="404"/>
    </row>
    <row r="29" spans="1:22" x14ac:dyDescent="0.2">
      <c r="L29" s="404"/>
    </row>
    <row r="30" spans="1:22" x14ac:dyDescent="0.2">
      <c r="A30" s="311" t="s">
        <v>495</v>
      </c>
      <c r="K30" s="404"/>
      <c r="L30" s="404"/>
    </row>
    <row r="31" spans="1:22" x14ac:dyDescent="0.2">
      <c r="K31" s="404"/>
      <c r="L31" s="404"/>
    </row>
    <row r="32" spans="1:22" x14ac:dyDescent="0.2">
      <c r="A32" s="311" t="s">
        <v>521</v>
      </c>
      <c r="L32" s="404"/>
    </row>
    <row r="33" spans="2:12" x14ac:dyDescent="0.2">
      <c r="B33" s="311" t="s">
        <v>77</v>
      </c>
      <c r="K33" s="404"/>
      <c r="L33" s="404"/>
    </row>
    <row r="34" spans="2:12" x14ac:dyDescent="0.2">
      <c r="B34" s="311">
        <v>112.99</v>
      </c>
      <c r="L34" s="404"/>
    </row>
    <row r="35" spans="2:12" x14ac:dyDescent="0.2">
      <c r="L35" s="404"/>
    </row>
  </sheetData>
  <sheetProtection sheet="1" objects="1" scenarios="1" formatCells="0" formatColumns="0" formatRows="0" sort="0" autoFilter="0"/>
  <autoFilter ref="A3:AC3" xr:uid="{F9CB481B-5441-47AE-9902-32E2AC37FB5B}"/>
  <mergeCells count="34">
    <mergeCell ref="A25:A27"/>
    <mergeCell ref="B25:B27"/>
    <mergeCell ref="C25:C27"/>
    <mergeCell ref="A24:B24"/>
    <mergeCell ref="N1:P1"/>
    <mergeCell ref="A2:A3"/>
    <mergeCell ref="B2:B3"/>
    <mergeCell ref="C2:C3"/>
    <mergeCell ref="D2:D3"/>
    <mergeCell ref="E2:F2"/>
    <mergeCell ref="G2:I2"/>
    <mergeCell ref="N2:O2"/>
    <mergeCell ref="A10:A12"/>
    <mergeCell ref="B10:B12"/>
    <mergeCell ref="C10:C12"/>
    <mergeCell ref="A13:A15"/>
    <mergeCell ref="R2:T2"/>
    <mergeCell ref="A4:A6"/>
    <mergeCell ref="B4:B6"/>
    <mergeCell ref="C4:C6"/>
    <mergeCell ref="A7:A9"/>
    <mergeCell ref="B7:B9"/>
    <mergeCell ref="C7:C9"/>
    <mergeCell ref="L2:M2"/>
    <mergeCell ref="J2:K2"/>
    <mergeCell ref="P2:Q2"/>
    <mergeCell ref="B13:B15"/>
    <mergeCell ref="C13:C15"/>
    <mergeCell ref="A21:A23"/>
    <mergeCell ref="B21:B23"/>
    <mergeCell ref="C21:C23"/>
    <mergeCell ref="A16:A18"/>
    <mergeCell ref="B16:B18"/>
    <mergeCell ref="C16:C18"/>
  </mergeCells>
  <conditionalFormatting sqref="J4:M18">
    <cfRule type="cellIs" dxfId="15" priority="31" operator="equal">
      <formula>0</formula>
    </cfRule>
  </conditionalFormatting>
  <conditionalFormatting sqref="J21:M23">
    <cfRule type="cellIs" dxfId="14" priority="8" operator="equal">
      <formula>0</formula>
    </cfRule>
  </conditionalFormatting>
  <conditionalFormatting sqref="J25:M27">
    <cfRule type="cellIs" dxfId="13" priority="3" operator="equal">
      <formula>0</formula>
    </cfRule>
  </conditionalFormatting>
  <conditionalFormatting sqref="N4:O18">
    <cfRule type="cellIs" dxfId="12" priority="32" operator="lessThan">
      <formula>$W$3</formula>
    </cfRule>
  </conditionalFormatting>
  <conditionalFormatting sqref="N21:O23">
    <cfRule type="cellIs" dxfId="11" priority="14" operator="lessThan">
      <formula>$W$3</formula>
    </cfRule>
  </conditionalFormatting>
  <conditionalFormatting sqref="N25:O27">
    <cfRule type="cellIs" dxfId="10" priority="13" operator="lessThan">
      <formula>$W$3</formula>
    </cfRule>
  </conditionalFormatting>
  <conditionalFormatting sqref="P4:Q15">
    <cfRule type="cellIs" dxfId="9" priority="33" operator="lessThan">
      <formula>$W$3</formula>
    </cfRule>
  </conditionalFormatting>
  <conditionalFormatting sqref="P16:Q18">
    <cfRule type="cellIs" dxfId="8" priority="4" operator="equal">
      <formula>0</formula>
    </cfRule>
  </conditionalFormatting>
  <conditionalFormatting sqref="P21:Q23">
    <cfRule type="cellIs" dxfId="7" priority="1" operator="equal">
      <formula>0</formula>
    </cfRule>
  </conditionalFormatting>
  <conditionalFormatting sqref="P25:Q27">
    <cfRule type="cellIs" dxfId="6" priority="21" operator="equal">
      <formula>0</formula>
    </cfRule>
  </conditionalFormatting>
  <conditionalFormatting sqref="Q24">
    <cfRule type="cellIs" dxfId="5" priority="15" operator="lessThan">
      <formula>$W$3</formula>
    </cfRule>
  </conditionalFormatting>
  <conditionalFormatting sqref="R4:T18">
    <cfRule type="cellIs" dxfId="4" priority="34" operator="lessThan">
      <formula>$W$3</formula>
    </cfRule>
  </conditionalFormatting>
  <conditionalFormatting sqref="R21:T23">
    <cfRule type="cellIs" dxfId="3" priority="25" operator="lessThan">
      <formula>$W$3</formula>
    </cfRule>
  </conditionalFormatting>
  <conditionalFormatting sqref="R25:T27">
    <cfRule type="cellIs" dxfId="2" priority="20" operator="lessThan">
      <formula>$W$3</formula>
    </cfRule>
  </conditionalFormatting>
  <conditionalFormatting sqref="U25:V27">
    <cfRule type="cellIs" dxfId="1" priority="11" operator="greaterThan">
      <formula>0.000001</formula>
    </cfRule>
  </conditionalFormatting>
  <conditionalFormatting sqref="AB12">
    <cfRule type="cellIs" dxfId="0" priority="18" operator="lessThan">
      <formula>$W$3</formula>
    </cfRule>
  </conditionalFormatting>
  <dataValidations count="1">
    <dataValidation allowBlank="1" showInputMessage="1" showErrorMessage="1" promptTitle="Calculated" prompt="Chronic risk reference value. _x000a__x000a_See &quot;Benchmark&quot; Sheet for user input." sqref="V2 X2" xr:uid="{45EA5AF6-2189-44CD-AD28-9855BAC4AF21}"/>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Coverage xmlns="http://schemas.microsoft.com/sharepoint/v3/fields" xsi:nil="true"/>
    <Record xmlns="4ffa91fb-a0ff-4ac5-b2db-65c790d184a4">Shared</Record>
    <EPA_x0020_Office xmlns="4ffa91fb-a0ff-4ac5-b2db-65c790d184a4" xsi:nil="true"/>
    <Document_x0020_Creation_x0020_Date xmlns="4ffa91fb-a0ff-4ac5-b2db-65c790d184a4">2024-08-26T16:37:56+00:00</Document_x0020_Creation_x0020_Date>
    <EPA_x0020_Related_x0020_Documents xmlns="4ffa91fb-a0ff-4ac5-b2db-65c790d184a4" xsi:nil="true"/>
    <_Source xmlns="http://schemas.microsoft.com/sharepoint/v3/fields" xsi:nil="true"/>
    <CategoryDescription xmlns="http://schemas.microsoft.com/sharepoint.v3" xsi:nil="true"/>
    <EPA_x0020_Contributor xmlns="4ffa91fb-a0ff-4ac5-b2db-65c790d184a4">
      <UserInfo>
        <DisplayName/>
        <AccountId xsi:nil="true"/>
        <AccountType/>
      </UserInfo>
    </EPA_x0020_Contributor>
    <TaxKeywordTaxHTField xmlns="4ffa91fb-a0ff-4ac5-b2db-65c790d184a4">
      <Terms xmlns="http://schemas.microsoft.com/office/infopath/2007/PartnerControls">
        <TermInfo xmlns="http://schemas.microsoft.com/office/infopath/2007/PartnerControls">
          <TermName xmlns="http://schemas.microsoft.com/office/infopath/2007/PartnerControls">Risk</TermName>
          <TermId xmlns="http://schemas.microsoft.com/office/infopath/2007/PartnerControls">18524c7e-27cc-419c-9f60-538948708f3d</TermId>
        </TermInfo>
        <TermInfo xmlns="http://schemas.microsoft.com/office/infopath/2007/PartnerControls">
          <TermName xmlns="http://schemas.microsoft.com/office/infopath/2007/PartnerControls">consumer</TermName>
          <TermId xmlns="http://schemas.microsoft.com/office/infopath/2007/PartnerControls">e4a70f7a-324d-4d79-b546-a85536613501</TermId>
        </TermInfo>
        <TermInfo xmlns="http://schemas.microsoft.com/office/infopath/2007/PartnerControls">
          <TermName xmlns="http://schemas.microsoft.com/office/infopath/2007/PartnerControls">risk calculator</TermName>
          <TermId xmlns="http://schemas.microsoft.com/office/infopath/2007/PartnerControls">8af20125-90c4-4af3-92eb-7f5682895c4d</TermId>
        </TermInfo>
        <TermInfo xmlns="http://schemas.microsoft.com/office/infopath/2007/PartnerControls">
          <TermName xmlns="http://schemas.microsoft.com/office/infopath/2007/PartnerControls">Consumer Risk</TermName>
          <TermId xmlns="http://schemas.microsoft.com/office/infopath/2007/PartnerControls">d12fe445-3e09-4b6f-925f-c20d1618377d</TermId>
        </TermInfo>
        <TermInfo xmlns="http://schemas.microsoft.com/office/infopath/2007/PartnerControls">
          <TermName xmlns="http://schemas.microsoft.com/office/infopath/2007/PartnerControls">12DCP</TermName>
          <TermId xmlns="http://schemas.microsoft.com/office/infopath/2007/PartnerControls">d176ffec-5a29-4ccc-9d1a-3beae4ea5552</TermId>
        </TermInfo>
        <TermInfo xmlns="http://schemas.microsoft.com/office/infopath/2007/PartnerControls">
          <TermName xmlns="http://schemas.microsoft.com/office/infopath/2007/PartnerControls">12Dichloropropane</TermName>
          <TermId xmlns="http://schemas.microsoft.com/office/infopath/2007/PartnerControls">1c68f91c-a98e-44e5-9441-281843d32ac9</TermId>
        </TermInfo>
        <TermInfo xmlns="http://schemas.microsoft.com/office/infopath/2007/PartnerControls">
          <TermName xmlns="http://schemas.microsoft.com/office/infopath/2007/PartnerControls">CASRN 78-87-5</TermName>
          <TermId xmlns="http://schemas.microsoft.com/office/infopath/2007/PartnerControls">6c0f0415-e883-4313-be5b-62ccf49181ff</TermId>
        </TermInfo>
        <TermInfo xmlns="http://schemas.microsoft.com/office/infopath/2007/PartnerControls">
          <TermName xmlns="http://schemas.microsoft.com/office/infopath/2007/PartnerControls">consumer exposure</TermName>
          <TermId xmlns="http://schemas.microsoft.com/office/infopath/2007/PartnerControls">c4236f11-4fb2-4664-b6b0-2aff6702c2a0</TermId>
        </TermInfo>
      </Terms>
    </TaxKeywordTaxHTField>
    <Rights xmlns="4ffa91fb-a0ff-4ac5-b2db-65c790d184a4" xsi:nil="true"/>
    <Identifier xmlns="4ffa91fb-a0ff-4ac5-b2db-65c790d184a4" xsi:nil="true"/>
    <_ip_UnifiedCompliancePolicyUIAction xmlns="http://schemas.microsoft.com/sharepoint/v3" xsi:nil="true"/>
    <Creator xmlns="4ffa91fb-a0ff-4ac5-b2db-65c790d184a4">
      <UserInfo>
        <DisplayName/>
        <AccountId xsi:nil="true"/>
        <AccountType/>
      </UserInfo>
    </Creator>
    <_ip_UnifiedCompliancePolicyProperties xmlns="http://schemas.microsoft.com/sharepoint/v3" xsi:nil="true"/>
    <Language xmlns="http://schemas.microsoft.com/sharepoint/v3">English</Language>
    <j747ac98061d40f0aa7bd47e1db5675d xmlns="4ffa91fb-a0ff-4ac5-b2db-65c790d184a4">
      <Terms xmlns="http://schemas.microsoft.com/office/infopath/2007/PartnerControls"/>
    </j747ac98061d40f0aa7bd47e1db5675d>
    <lcf76f155ced4ddcb4097134ff3c332f xmlns="ead8da0f-3542-4e50-96c8-f1f698624e86">
      <Terms xmlns="http://schemas.microsoft.com/office/infopath/2007/PartnerControls"/>
    </lcf76f155ced4ddcb4097134ff3c332f>
    <TaxCatchAll xmlns="4ffa91fb-a0ff-4ac5-b2db-65c790d184a4">
      <Value>117</Value>
      <Value>1254</Value>
      <Value>1198</Value>
      <Value>1961</Value>
      <Value>2130</Value>
      <Value>2129</Value>
      <Value>2106</Value>
      <Value>1207</Value>
    </TaxCatchAll>
    <e3f09c3df709400db2417a7161762d62 xmlns="4ffa91fb-a0ff-4ac5-b2db-65c790d184a4">
      <Terms xmlns="http://schemas.microsoft.com/office/infopath/2007/PartnerControls"/>
    </e3f09c3df709400db2417a7161762d62>
    <External_x0020_Contributor xmlns="4ffa91fb-a0ff-4ac5-b2db-65c790d184a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23352F79007E408EFF44D6142FFCE2" ma:contentTypeVersion="21" ma:contentTypeDescription="Create a new document." ma:contentTypeScope="" ma:versionID="f7663de67ef2afa6df94d55ff7e56796">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fecc2597-e8fd-4279-ac06-bd7c891938be" xmlns:ns6="ead8da0f-3542-4e50-96c8-f1f698624e86" targetNamespace="http://schemas.microsoft.com/office/2006/metadata/properties" ma:root="true" ma:fieldsID="02cccc19423a0cd6fa028e0a1e544b83" ns1:_="" ns2:_="" ns3:_="" ns4:_="" ns5:_="" ns6:_="">
    <xsd:import namespace="http://schemas.microsoft.com/sharepoint/v3"/>
    <xsd:import namespace="4ffa91fb-a0ff-4ac5-b2db-65c790d184a4"/>
    <xsd:import namespace="http://schemas.microsoft.com/sharepoint.v3"/>
    <xsd:import namespace="http://schemas.microsoft.com/sharepoint/v3/fields"/>
    <xsd:import namespace="fecc2597-e8fd-4279-ac06-bd7c891938be"/>
    <xsd:import namespace="ead8da0f-3542-4e50-96c8-f1f698624e86"/>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1:_ip_UnifiedCompliancePolicyProperties" minOccurs="0"/>
                <xsd:element ref="ns1:_ip_UnifiedCompliancePolicyUIAction" minOccurs="0"/>
                <xsd:element ref="ns6:lcf76f155ced4ddcb4097134ff3c332f" minOccurs="0"/>
                <xsd:element ref="ns6:MediaServiceObjectDetectorVersions" minOccurs="0"/>
                <xsd:element ref="ns6:MediaServiceSearchProperties" minOccurs="0"/>
                <xsd:element ref="ns6:MediaServiceDateTaken"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60cad11-562a-4490-8456-b2fd6f157897}" ma:internalName="TaxCatchAllLabel" ma:readOnly="true" ma:showField="CatchAllDataLabel"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60cad11-562a-4490-8456-b2fd6f157897}" ma:internalName="TaxCatchAll" ma:showField="CatchAllData"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cc2597-e8fd-4279-ac06-bd7c891938be"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d8da0f-3542-4e50-96c8-f1f698624e86"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DateTaken" ma:index="43" nillable="true" ma:displayName="MediaServiceDateTaken" ma:description="" ma:hidden="true" ma:indexed="true" ma:internalName="MediaServiceDateTaken" ma:readOnly="true">
      <xsd:simpleType>
        <xsd:restriction base="dms:Text"/>
      </xsd:simpleType>
    </xsd:element>
    <xsd:element name="MediaServiceLocation" ma:index="44" nillable="true" ma:displayName="Location" ma:description="" ma:indexed="true" ma:internalName="MediaServiceLocation" ma:readOnly="true">
      <xsd:simpleType>
        <xsd:restriction base="dms:Text"/>
      </xsd:simpleType>
    </xsd:element>
    <xsd:element name="MediaLengthInSeconds" ma:index="4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F776DCA7-31F1-485D-BE2C-6CD532B43021}">
  <ds:schemaRefs>
    <ds:schemaRef ds:uri="http://schemas.microsoft.com/sharepoint/v3/contenttype/forms"/>
  </ds:schemaRefs>
</ds:datastoreItem>
</file>

<file path=customXml/itemProps2.xml><?xml version="1.0" encoding="utf-8"?>
<ds:datastoreItem xmlns:ds="http://schemas.openxmlformats.org/officeDocument/2006/customXml" ds:itemID="{40762D1F-1632-47BD-942B-9039965D4D23}">
  <ds:schemaRefs>
    <ds:schemaRef ds:uri="http://schemas.microsoft.com/office/infopath/2007/PartnerControls"/>
    <ds:schemaRef ds:uri="http://www.w3.org/XML/1998/namespace"/>
    <ds:schemaRef ds:uri="http://purl.org/dc/dcmitype/"/>
    <ds:schemaRef ds:uri="4ffa91fb-a0ff-4ac5-b2db-65c790d184a4"/>
    <ds:schemaRef ds:uri="http://schemas.microsoft.com/office/2006/documentManagement/types"/>
    <ds:schemaRef ds:uri="http://schemas.microsoft.com/sharepoint/v3/fields"/>
    <ds:schemaRef ds:uri="fecc2597-e8fd-4279-ac06-bd7c891938be"/>
    <ds:schemaRef ds:uri="ead8da0f-3542-4e50-96c8-f1f698624e86"/>
    <ds:schemaRef ds:uri="http://purl.org/dc/elements/1.1/"/>
    <ds:schemaRef ds:uri="http://purl.org/dc/terms/"/>
    <ds:schemaRef ds:uri="http://schemas.microsoft.com/office/2006/metadata/properties"/>
    <ds:schemaRef ds:uri="http://schemas.openxmlformats.org/package/2006/metadata/core-properties"/>
    <ds:schemaRef ds:uri="http://schemas.microsoft.com/sharepoint.v3"/>
    <ds:schemaRef ds:uri="http://schemas.microsoft.com/sharepoint/v3"/>
  </ds:schemaRefs>
</ds:datastoreItem>
</file>

<file path=customXml/itemProps3.xml><?xml version="1.0" encoding="utf-8"?>
<ds:datastoreItem xmlns:ds="http://schemas.openxmlformats.org/officeDocument/2006/customXml" ds:itemID="{27F99C65-89AE-482E-8454-AFC14A9D3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fecc2597-e8fd-4279-ac06-bd7c891938be"/>
    <ds:schemaRef ds:uri="ead8da0f-3542-4e50-96c8-f1f698624e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88F562-36CE-42FD-B81D-C906DF911D7A}">
  <ds:schemaRefs>
    <ds:schemaRef ds:uri="Microsoft.SharePoint.Taxonomy.ContentTypeSync"/>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vt:i4>
      </vt:variant>
    </vt:vector>
  </HeadingPairs>
  <TitlesOfParts>
    <vt:vector size="19" baseType="lpstr">
      <vt:lpstr>Title Page</vt:lpstr>
      <vt:lpstr>Table of Contents</vt:lpstr>
      <vt:lpstr>Hazard Equations &amp; Inputs</vt:lpstr>
      <vt:lpstr>P-Chem</vt:lpstr>
      <vt:lpstr>Use Report Information</vt:lpstr>
      <vt:lpstr>COU Crosswalk</vt:lpstr>
      <vt:lpstr>General Inputs</vt:lpstr>
      <vt:lpstr>CeraFluida</vt:lpstr>
      <vt:lpstr>UniBlack2</vt:lpstr>
      <vt:lpstr>TeWax</vt:lpstr>
      <vt:lpstr>QuartzToner</vt:lpstr>
      <vt:lpstr>LustroItaliano</vt:lpstr>
      <vt:lpstr>Compiled Products</vt:lpstr>
      <vt:lpstr>Dermal Exposure</vt:lpstr>
      <vt:lpstr>Dermal Sensitivity Analysis</vt:lpstr>
      <vt:lpstr>Inhalation Exposure (mg m3)</vt:lpstr>
      <vt:lpstr>Inhalation Exposure (ppm)</vt:lpstr>
      <vt:lpstr>'Dermal Exposure'!_Hlk219824212</vt:lpstr>
      <vt:lpstr>'Dermal Sensitivity Analysis'!_Hlk219824212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Consumer Exposure Analysis and Risk Calculator </dc:title>
  <dc:subject>Draft Risk Evaluation for 1,2-Dichloropropane</dc:subject>
  <dc:creator/>
  <cp:keywords>12Dichloropropane ; 12DCP ; CASRN 78-87-5 ; consumer ; consumer exposure ; Risk ; risk calculator ; Consumer Risk</cp:keywords>
  <dc:description/>
  <cp:lastModifiedBy/>
  <cp:revision>1</cp:revision>
  <dcterms:created xsi:type="dcterms:W3CDTF">2025-05-23T11:56:33Z</dcterms:created>
  <dcterms:modified xsi:type="dcterms:W3CDTF">2026-07-31T15:30:03Z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117;#Risk|18524c7e-27cc-419c-9f60-538948708f3d;#1254;#consumer|e4a70f7a-324d-4d79-b546-a85536613501;#1198;#risk calculator|8af20125-90c4-4af3-92eb-7f5682895c4d;#1961;#Consumer Risk|d12fe445-3e09-4b6f-925f-c20d1618377d;#2130;#12DCP|d176ffec-5a29-4ccc-9d1a-3beae4ea5552;#2129;#12Dichloropropane|1c68f91c-a98e-44e5-9441-281843d32ac9;#2106;#CASRN 78-87-5|6c0f0415-e883-4313-be5b-62ccf49181ff;#1207;#consumer exposure|c4236f11-4fb2-4664-b6b0-2aff6702c2a0</vt:lpwstr>
  </property>
  <property fmtid="{D5CDD505-2E9C-101B-9397-08002B2CF9AE}" pid="3" name="Document_x0020_Type">
    <vt:lpwstr/>
  </property>
  <property fmtid="{D5CDD505-2E9C-101B-9397-08002B2CF9AE}" pid="4" name="MediaServiceImageTags">
    <vt:lpwstr/>
  </property>
  <property fmtid="{D5CDD505-2E9C-101B-9397-08002B2CF9AE}" pid="5" name="ContentTypeId">
    <vt:lpwstr>0x010100D723352F79007E408EFF44D6142FFCE2</vt:lpwstr>
  </property>
  <property fmtid="{D5CDD505-2E9C-101B-9397-08002B2CF9AE}" pid="6" name="EPA Subject">
    <vt:lpwstr/>
  </property>
  <property fmtid="{D5CDD505-2E9C-101B-9397-08002B2CF9AE}" pid="7" name="EPA_x0020_Subject">
    <vt:lpwstr/>
  </property>
  <property fmtid="{D5CDD505-2E9C-101B-9397-08002B2CF9AE}" pid="8" name="Document Type">
    <vt:lpwstr/>
  </property>
</Properties>
</file>