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https://usepa-my.sharepoint.com/personal/stanfield_kelley_epa_gov/Documents/Desktop/12DCP Docket Uploads/To Lock/"/>
    </mc:Choice>
  </mc:AlternateContent>
  <xr:revisionPtr revIDLastSave="97" documentId="8_{A8844160-1CFE-4833-B8F9-AFAEAC62193E}" xr6:coauthVersionLast="47" xr6:coauthVersionMax="47" xr10:uidLastSave="{C0C0ED00-5BD4-4F64-9D80-CE7C3AAD5AAD}"/>
  <bookViews>
    <workbookView xWindow="-120" yWindow="-120" windowWidth="29040" windowHeight="15720" xr2:uid="{93A2556B-31A5-469F-8582-7AB25D32DAAC}"/>
  </bookViews>
  <sheets>
    <sheet name="Cover Page" sheetId="12" r:id="rId1"/>
    <sheet name="READ ME" sheetId="8" r:id="rId2"/>
    <sheet name="EFAST Calcs_Waterbody Conc" sheetId="11" r:id="rId3"/>
    <sheet name="Inputs" sheetId="6" r:id="rId4"/>
    <sheet name="Exp and Risk_Gen Pop " sheetId="1" r:id="rId5"/>
    <sheet name="Fish Tissue Conc" sheetId="7" r:id="rId6"/>
    <sheet name="Exp and Risk_Subsistence Fisher" sheetId="3" r:id="rId7"/>
    <sheet name="Exp and Risk_Tribal" sheetId="4" r:id="rId8"/>
  </sheets>
  <definedNames>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8</definedName>
    <definedName name="_AtRisk_SimSetting_MultipleCPUManualCount" hidden="1">8</definedName>
    <definedName name="_AtRisk_SimSetting_MultipleCPUMode" hidden="1">2</definedName>
    <definedName name="_AtRisk_SimSetting_MultipleCPUModeV8" hidden="1">2</definedName>
    <definedName name="_AtRisk_SimSetting_RandomNumberGenerator"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xlnm._FilterDatabase" localSheetId="2" hidden="1">'EFAST Calcs_Waterbody Conc'!$A$2:$AK$215</definedName>
    <definedName name="_xlnm._FilterDatabase" localSheetId="4" hidden="1">'Exp and Risk_Gen Pop '!$A$9:$M$9</definedName>
    <definedName name="_xlnm._FilterDatabase" localSheetId="6" hidden="1">'Exp and Risk_Subsistence Fisher'!$A$6:$C$6</definedName>
    <definedName name="_xlnm._FilterDatabase" localSheetId="7" hidden="1">'Exp and Risk_Tribal'!$A$6:$E$7</definedName>
    <definedName name="_xlnm._FilterDatabase" localSheetId="5" hidden="1">'Fish Tissue Conc'!$A$5:$C$5</definedName>
    <definedName name="_xlnm._FilterDatabase" localSheetId="3" hidden="1">Inputs!$A$4:$D$4</definedName>
    <definedName name="_xlnm._FilterDatabase" localSheetId="1" hidden="1">'READ ME'!$B$25:$E$25</definedName>
    <definedName name="AT">#REF!</definedName>
    <definedName name="AT_50th_non_cancer">#REF!</definedName>
    <definedName name="AT_50th_non_cancer_DC">#REF!</definedName>
    <definedName name="AT_95th_non_cancer">#REF!</definedName>
    <definedName name="AT_95th_non_cancer_DC">#REF!</definedName>
    <definedName name="AT_AC">#REF!</definedName>
    <definedName name="AT_AC_DC">#REF!</definedName>
    <definedName name="AT_ADC_high">#REF!</definedName>
    <definedName name="AT_ADC_mid">#REF!</definedName>
    <definedName name="AT_cancer">#REF!</definedName>
    <definedName name="AT_cancer_DC">#REF!</definedName>
    <definedName name="AT_LADC">#REF!</definedName>
    <definedName name="AWD">#REF!</definedName>
    <definedName name="AWD_DC_50th">#REF!</definedName>
    <definedName name="AWD_DC_95th">#REF!</definedName>
    <definedName name="CASRN">#REF!</definedName>
    <definedName name="ED">#REF!</definedName>
    <definedName name="ED_AC">#REF!</definedName>
    <definedName name="ED_AC_DC">#REF!</definedName>
    <definedName name="ED_chronic">#REF!</definedName>
    <definedName name="ED_chronic_DC">#REF!</definedName>
    <definedName name="EF">#REF!</definedName>
    <definedName name="_xlnm.Print_Area" localSheetId="4">'Exp and Risk_Gen Pop '!$A$1:$E$12</definedName>
    <definedName name="_xlnm.Print_Area" localSheetId="6">'Exp and Risk_Subsistence Fisher'!$A$1:$C$17</definedName>
    <definedName name="_xlnm.Print_Area" localSheetId="7">'Exp and Risk_Tribal'!$A$1:$E$38</definedName>
    <definedName name="_xlnm.Print_Area" localSheetId="5">'Fish Tissue Conc'!$A$1:$D$23</definedName>
    <definedName name="_xlnm.Print_Area" localSheetId="3">Inputs!$A$1:$D$39</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8</definedName>
    <definedName name="RiskMinimizeOnStart" hidden="1">FALSE</definedName>
    <definedName name="RiskMonitorConvergence" hidden="1">FALSE</definedName>
    <definedName name="RiskMultipleCPUSupportEnabled" hidden="1">FALSE</definedName>
    <definedName name="RiskNumIterations" hidden="1">100000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 name="WY_50th">#REF!</definedName>
    <definedName name="WY_50th_DC">#REF!</definedName>
    <definedName name="WY_95th">#REF!</definedName>
    <definedName name="WY_95th_DC">#REF!</definedName>
    <definedName name="WY_high">#REF!</definedName>
    <definedName name="WY_mi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2" i="4" l="1"/>
  <c r="B72" i="4"/>
  <c r="B73" i="4" s="1"/>
  <c r="C73" i="4"/>
  <c r="C65" i="4"/>
  <c r="C66" i="4" s="1"/>
  <c r="B65" i="4"/>
  <c r="B66" i="4" s="1"/>
  <c r="T215" i="11"/>
  <c r="S215" i="11"/>
  <c r="T214" i="11"/>
  <c r="S214" i="11"/>
  <c r="AH213" i="11"/>
  <c r="T213" i="11"/>
  <c r="S213" i="11"/>
  <c r="AH212" i="11"/>
  <c r="T212" i="11"/>
  <c r="S212" i="11"/>
  <c r="T211" i="11"/>
  <c r="S211" i="11"/>
  <c r="AH210" i="11"/>
  <c r="T210" i="11"/>
  <c r="S210" i="11"/>
  <c r="T209" i="11"/>
  <c r="S209" i="11"/>
  <c r="T208" i="11"/>
  <c r="S208" i="11"/>
  <c r="T207" i="11"/>
  <c r="S207" i="11"/>
  <c r="T206" i="11"/>
  <c r="S206" i="11"/>
  <c r="T205" i="11"/>
  <c r="S205" i="11"/>
  <c r="AH204" i="11"/>
  <c r="T204" i="11"/>
  <c r="S204" i="11"/>
  <c r="T203" i="11"/>
  <c r="S203" i="11"/>
  <c r="T202" i="11"/>
  <c r="S202" i="11"/>
  <c r="T201" i="11"/>
  <c r="S201" i="11"/>
  <c r="T200" i="11"/>
  <c r="S200" i="11"/>
  <c r="T199" i="11"/>
  <c r="S199" i="11"/>
  <c r="T198" i="11"/>
  <c r="AH198" i="11" s="1"/>
  <c r="S198" i="11"/>
  <c r="T197" i="11"/>
  <c r="S197" i="11"/>
  <c r="T196" i="11"/>
  <c r="S196" i="11"/>
  <c r="T195" i="11"/>
  <c r="S195" i="11"/>
  <c r="T194" i="11"/>
  <c r="S194" i="11"/>
  <c r="T193" i="11"/>
  <c r="S193" i="11"/>
  <c r="T192" i="11"/>
  <c r="AH192" i="11" s="1"/>
  <c r="S192" i="11"/>
  <c r="T191" i="11"/>
  <c r="S191" i="11"/>
  <c r="T190" i="11"/>
  <c r="AH190" i="11" s="1"/>
  <c r="S190" i="11"/>
  <c r="T189" i="11"/>
  <c r="S189" i="11"/>
  <c r="T188" i="11"/>
  <c r="S188" i="11"/>
  <c r="T187" i="11"/>
  <c r="S187" i="11"/>
  <c r="AH186" i="11"/>
  <c r="T186" i="11"/>
  <c r="S186" i="11"/>
  <c r="T185" i="11"/>
  <c r="S185" i="11"/>
  <c r="T184" i="11"/>
  <c r="AH184" i="11" s="1"/>
  <c r="S184" i="11"/>
  <c r="T183" i="11"/>
  <c r="S183" i="11"/>
  <c r="T182" i="11"/>
  <c r="S182" i="11"/>
  <c r="T181" i="11"/>
  <c r="S181" i="11"/>
  <c r="T180" i="11"/>
  <c r="S180" i="11"/>
  <c r="T179" i="11"/>
  <c r="S179" i="11"/>
  <c r="T178" i="11"/>
  <c r="S178" i="11"/>
  <c r="T177" i="11"/>
  <c r="S177" i="11"/>
  <c r="T176" i="11"/>
  <c r="S176" i="11"/>
  <c r="T175" i="11"/>
  <c r="S175" i="11"/>
  <c r="T174" i="11"/>
  <c r="AH174" i="11" s="1"/>
  <c r="S174" i="11"/>
  <c r="T173" i="11"/>
  <c r="S173" i="11"/>
  <c r="T172" i="11"/>
  <c r="AH172" i="11" s="1"/>
  <c r="S172" i="11"/>
  <c r="T171" i="11"/>
  <c r="S171" i="11"/>
  <c r="T170" i="11"/>
  <c r="S170" i="11"/>
  <c r="T169" i="11"/>
  <c r="S169" i="11"/>
  <c r="T168" i="11"/>
  <c r="S168" i="11"/>
  <c r="T167" i="11"/>
  <c r="S167" i="11"/>
  <c r="T166" i="11"/>
  <c r="S166" i="11"/>
  <c r="T165" i="11"/>
  <c r="S165" i="11"/>
  <c r="T164" i="11"/>
  <c r="AH164" i="11" s="1"/>
  <c r="S164" i="11"/>
  <c r="T163" i="11"/>
  <c r="S163" i="11"/>
  <c r="T162" i="11"/>
  <c r="S162" i="11"/>
  <c r="T161" i="11"/>
  <c r="S161" i="11"/>
  <c r="T160" i="11"/>
  <c r="AH160" i="11" s="1"/>
  <c r="S160" i="11"/>
  <c r="T159" i="11"/>
  <c r="S159" i="11"/>
  <c r="T158" i="11"/>
  <c r="S158" i="11"/>
  <c r="T157" i="11"/>
  <c r="S157" i="11"/>
  <c r="T156" i="11"/>
  <c r="S156" i="11"/>
  <c r="T155" i="11"/>
  <c r="S155" i="11"/>
  <c r="AH154" i="11"/>
  <c r="T154" i="11"/>
  <c r="S154" i="11"/>
  <c r="T153" i="11"/>
  <c r="S153" i="11"/>
  <c r="T152" i="11"/>
  <c r="S152" i="11"/>
  <c r="T151" i="11"/>
  <c r="S151" i="11"/>
  <c r="T150" i="11"/>
  <c r="AH150" i="11" s="1"/>
  <c r="S150" i="11"/>
  <c r="T149" i="11"/>
  <c r="S149" i="11"/>
  <c r="T148" i="11"/>
  <c r="S148" i="11"/>
  <c r="T147" i="11"/>
  <c r="AH147" i="11" s="1"/>
  <c r="S147" i="11"/>
  <c r="T146" i="11"/>
  <c r="AH146" i="11" s="1"/>
  <c r="S146" i="11"/>
  <c r="T145" i="11"/>
  <c r="S145" i="11"/>
  <c r="T144" i="11"/>
  <c r="S144" i="11"/>
  <c r="T143" i="11"/>
  <c r="S143" i="11"/>
  <c r="T142" i="11"/>
  <c r="AH142" i="11" s="1"/>
  <c r="S142" i="11"/>
  <c r="T141" i="11"/>
  <c r="S141" i="11"/>
  <c r="T140" i="11"/>
  <c r="S140" i="11"/>
  <c r="T139" i="11"/>
  <c r="S139" i="11"/>
  <c r="T138" i="11"/>
  <c r="S138" i="11"/>
  <c r="T137" i="11"/>
  <c r="S137" i="11"/>
  <c r="T136" i="11"/>
  <c r="S136" i="11"/>
  <c r="T135" i="11"/>
  <c r="S135" i="11"/>
  <c r="T134" i="11"/>
  <c r="AH134" i="11" s="1"/>
  <c r="S134" i="11"/>
  <c r="T133" i="11"/>
  <c r="S133" i="11"/>
  <c r="T132" i="11"/>
  <c r="S132" i="11"/>
  <c r="T131" i="11"/>
  <c r="S131" i="11"/>
  <c r="T130" i="11"/>
  <c r="S130" i="11"/>
  <c r="T129" i="11"/>
  <c r="S129" i="11"/>
  <c r="T128" i="11"/>
  <c r="S128" i="11"/>
  <c r="T127" i="11"/>
  <c r="S127" i="11"/>
  <c r="T126" i="11"/>
  <c r="S126" i="11"/>
  <c r="T125" i="11"/>
  <c r="S125" i="11"/>
  <c r="T124" i="11"/>
  <c r="S124" i="11"/>
  <c r="T123" i="11"/>
  <c r="S123" i="11"/>
  <c r="T122" i="11"/>
  <c r="AH122" i="11" s="1"/>
  <c r="S122" i="11"/>
  <c r="T121" i="11"/>
  <c r="S121" i="11"/>
  <c r="T120" i="11"/>
  <c r="S120" i="11"/>
  <c r="T119" i="11"/>
  <c r="S119" i="11"/>
  <c r="T118" i="11"/>
  <c r="AH118" i="11" s="1"/>
  <c r="S118" i="11"/>
  <c r="T117" i="11"/>
  <c r="S117" i="11"/>
  <c r="T116" i="11"/>
  <c r="AH116" i="11" s="1"/>
  <c r="S116" i="11"/>
  <c r="AH115" i="11"/>
  <c r="T115" i="11"/>
  <c r="S115" i="11"/>
  <c r="T114" i="11"/>
  <c r="S114" i="11"/>
  <c r="T113" i="11"/>
  <c r="S113" i="11"/>
  <c r="T112" i="11"/>
  <c r="S112" i="11"/>
  <c r="T111" i="11"/>
  <c r="S111" i="11"/>
  <c r="T110" i="11"/>
  <c r="S110" i="11"/>
  <c r="T109" i="11"/>
  <c r="S109" i="11"/>
  <c r="T108" i="11"/>
  <c r="AH108" i="11" s="1"/>
  <c r="S108" i="11"/>
  <c r="T107" i="11"/>
  <c r="S107" i="11"/>
  <c r="T106" i="11"/>
  <c r="S106" i="11"/>
  <c r="T105" i="11"/>
  <c r="S105" i="11"/>
  <c r="T104" i="11"/>
  <c r="S104" i="11"/>
  <c r="T103" i="11"/>
  <c r="S103" i="11"/>
  <c r="AH102" i="11"/>
  <c r="T102" i="11"/>
  <c r="S102" i="11"/>
  <c r="T101" i="11"/>
  <c r="S101" i="11"/>
  <c r="T100" i="11"/>
  <c r="S100" i="11"/>
  <c r="T99" i="11"/>
  <c r="S99" i="11"/>
  <c r="T98" i="11"/>
  <c r="AH98" i="11" s="1"/>
  <c r="S98" i="11"/>
  <c r="T97" i="11"/>
  <c r="S97" i="11"/>
  <c r="T96" i="11"/>
  <c r="AH96" i="11" s="1"/>
  <c r="S96" i="11"/>
  <c r="T95" i="11"/>
  <c r="AH95" i="11" s="1"/>
  <c r="S95" i="11"/>
  <c r="AH94" i="11"/>
  <c r="T94" i="11"/>
  <c r="S94" i="11"/>
  <c r="T93" i="11"/>
  <c r="AH93" i="11" s="1"/>
  <c r="S93" i="11"/>
  <c r="T92" i="11"/>
  <c r="AH92" i="11" s="1"/>
  <c r="S92" i="11"/>
  <c r="T91" i="11"/>
  <c r="S91" i="11"/>
  <c r="T90" i="11"/>
  <c r="S90" i="11"/>
  <c r="T89" i="11"/>
  <c r="S89" i="11"/>
  <c r="T88" i="11"/>
  <c r="AH88" i="11" s="1"/>
  <c r="S88" i="11"/>
  <c r="AH87" i="11"/>
  <c r="T87" i="11"/>
  <c r="S87" i="11"/>
  <c r="T86" i="11"/>
  <c r="AH86" i="11" s="1"/>
  <c r="S86" i="11"/>
  <c r="T85" i="11"/>
  <c r="S85" i="11"/>
  <c r="T84" i="11"/>
  <c r="S84" i="11"/>
  <c r="T83" i="11"/>
  <c r="S83" i="11"/>
  <c r="T82" i="11"/>
  <c r="AH82" i="11" s="1"/>
  <c r="S82" i="11"/>
  <c r="T81" i="11"/>
  <c r="S81" i="11"/>
  <c r="T80" i="11"/>
  <c r="S80" i="11"/>
  <c r="T79" i="11"/>
  <c r="S79" i="11"/>
  <c r="T78" i="11"/>
  <c r="AH78" i="11" s="1"/>
  <c r="S78" i="11"/>
  <c r="T77" i="11"/>
  <c r="S77" i="11"/>
  <c r="T76" i="11"/>
  <c r="S76" i="11"/>
  <c r="T75" i="11"/>
  <c r="S75" i="11"/>
  <c r="T74" i="11"/>
  <c r="AH74" i="11" s="1"/>
  <c r="S74" i="11"/>
  <c r="T73" i="11"/>
  <c r="S73" i="11"/>
  <c r="T72" i="11"/>
  <c r="AH72" i="11" s="1"/>
  <c r="S72" i="11"/>
  <c r="T71" i="11"/>
  <c r="S71" i="11"/>
  <c r="T70" i="11"/>
  <c r="S70" i="11"/>
  <c r="T69" i="11"/>
  <c r="AH69" i="11" s="1"/>
  <c r="S69" i="11"/>
  <c r="T68" i="11"/>
  <c r="AH68" i="11" s="1"/>
  <c r="S68" i="11"/>
  <c r="T67" i="11"/>
  <c r="AH67" i="11" s="1"/>
  <c r="S67" i="11"/>
  <c r="T66" i="11"/>
  <c r="AH66" i="11" s="1"/>
  <c r="S66" i="11"/>
  <c r="T65" i="11"/>
  <c r="S65" i="11"/>
  <c r="T64" i="11"/>
  <c r="S64" i="11"/>
  <c r="T63" i="11"/>
  <c r="S63" i="11"/>
  <c r="T62" i="11"/>
  <c r="AH62" i="11" s="1"/>
  <c r="S62" i="11"/>
  <c r="T61" i="11"/>
  <c r="S61" i="11"/>
  <c r="T60" i="11"/>
  <c r="S60" i="11"/>
  <c r="T59" i="11"/>
  <c r="S59" i="11"/>
  <c r="T58" i="11"/>
  <c r="AH58" i="11" s="1"/>
  <c r="S58" i="11"/>
  <c r="T57" i="11"/>
  <c r="S57" i="11"/>
  <c r="T56" i="11"/>
  <c r="S56" i="11"/>
  <c r="T55" i="11"/>
  <c r="S55" i="11"/>
  <c r="T54" i="11"/>
  <c r="AH54" i="11" s="1"/>
  <c r="S54" i="11"/>
  <c r="T53" i="11"/>
  <c r="S53" i="11"/>
  <c r="T52" i="11"/>
  <c r="S52" i="11"/>
  <c r="T51" i="11"/>
  <c r="S51" i="11"/>
  <c r="T50" i="11"/>
  <c r="S50" i="11"/>
  <c r="T49" i="11"/>
  <c r="S49" i="11"/>
  <c r="T48" i="11"/>
  <c r="S48" i="11"/>
  <c r="T47" i="11"/>
  <c r="S47" i="11"/>
  <c r="T46" i="11"/>
  <c r="AH46" i="11" s="1"/>
  <c r="S46" i="11"/>
  <c r="T45" i="11"/>
  <c r="S45" i="11"/>
  <c r="T44" i="11"/>
  <c r="AH44" i="11" s="1"/>
  <c r="S44" i="11"/>
  <c r="T43" i="11"/>
  <c r="S43" i="11"/>
  <c r="T42" i="11"/>
  <c r="AH42" i="11" s="1"/>
  <c r="S42" i="11"/>
  <c r="T41" i="11"/>
  <c r="S41" i="11"/>
  <c r="T40" i="11"/>
  <c r="S40" i="11"/>
  <c r="T39" i="11"/>
  <c r="AH39" i="11" s="1"/>
  <c r="S39" i="11"/>
  <c r="T38" i="11"/>
  <c r="AH38" i="11" s="1"/>
  <c r="S38" i="11"/>
  <c r="T37" i="11"/>
  <c r="S37" i="11"/>
  <c r="T36" i="11"/>
  <c r="S36" i="11"/>
  <c r="T35" i="11"/>
  <c r="S35" i="11"/>
  <c r="T34" i="11"/>
  <c r="AH34" i="11" s="1"/>
  <c r="S34" i="11"/>
  <c r="T33" i="11"/>
  <c r="S33" i="11"/>
  <c r="T32" i="11"/>
  <c r="S32" i="11"/>
  <c r="T31" i="11"/>
  <c r="S31" i="11"/>
  <c r="T30" i="11"/>
  <c r="S30" i="11"/>
  <c r="T29" i="11"/>
  <c r="S29" i="11"/>
  <c r="T28" i="11"/>
  <c r="S28" i="11"/>
  <c r="T27" i="11"/>
  <c r="S27" i="11"/>
  <c r="T26" i="11"/>
  <c r="S26" i="11"/>
  <c r="T25" i="11"/>
  <c r="S25" i="11"/>
  <c r="T24" i="11"/>
  <c r="S24" i="11"/>
  <c r="T23" i="11"/>
  <c r="S23" i="11"/>
  <c r="T22" i="11"/>
  <c r="S22" i="11"/>
  <c r="T21" i="11"/>
  <c r="S21" i="11"/>
  <c r="T20" i="11"/>
  <c r="S20" i="11"/>
  <c r="T19" i="11"/>
  <c r="S19" i="11"/>
  <c r="T18" i="11"/>
  <c r="S18" i="11"/>
  <c r="T17" i="11"/>
  <c r="S17" i="11"/>
  <c r="T16" i="11"/>
  <c r="S16" i="11"/>
  <c r="T15" i="11"/>
  <c r="S15" i="11"/>
  <c r="T14" i="11"/>
  <c r="AH14" i="11" s="1"/>
  <c r="S14" i="11"/>
  <c r="T13" i="11"/>
  <c r="S13" i="11"/>
  <c r="AN12" i="11"/>
  <c r="AM12" i="11"/>
  <c r="T12" i="11"/>
  <c r="S12" i="11"/>
  <c r="T11" i="11"/>
  <c r="S11" i="11"/>
  <c r="T10" i="11"/>
  <c r="AH10" i="11" s="1"/>
  <c r="S10" i="11"/>
  <c r="T9" i="11"/>
  <c r="S9" i="11"/>
  <c r="T8" i="11"/>
  <c r="S8" i="11"/>
  <c r="T7" i="11"/>
  <c r="S7" i="11"/>
  <c r="T6" i="11"/>
  <c r="AH6" i="11" s="1"/>
  <c r="S6" i="11"/>
  <c r="T5" i="11"/>
  <c r="S5" i="11"/>
  <c r="T4" i="11"/>
  <c r="S4" i="11"/>
  <c r="T3" i="11"/>
  <c r="S3" i="11"/>
  <c r="B68" i="3"/>
  <c r="B62" i="3"/>
  <c r="B56" i="3"/>
  <c r="B50" i="3"/>
  <c r="B44" i="3"/>
  <c r="AH162" i="11" l="1"/>
  <c r="AH187" i="11"/>
  <c r="AH90" i="11"/>
  <c r="AH200" i="11"/>
  <c r="AH57" i="11"/>
  <c r="AH185" i="11"/>
  <c r="AH123" i="11"/>
  <c r="AH195" i="11"/>
  <c r="AH63" i="11"/>
  <c r="AH127" i="11"/>
  <c r="AH114" i="11"/>
  <c r="AH205" i="11"/>
  <c r="AH140" i="11"/>
  <c r="AH22" i="11"/>
  <c r="AH144" i="11"/>
  <c r="AH158" i="11"/>
  <c r="AH182" i="11"/>
  <c r="AH76" i="11"/>
  <c r="AH83" i="11"/>
  <c r="AH188" i="11"/>
  <c r="AH178" i="11"/>
  <c r="AH99" i="11"/>
  <c r="AH152" i="11"/>
  <c r="AH181" i="11"/>
  <c r="AH43" i="11"/>
  <c r="AH100" i="11"/>
  <c r="AH32" i="11"/>
  <c r="AH80" i="11"/>
  <c r="AH148" i="11"/>
  <c r="AH151" i="11"/>
  <c r="AH199" i="11"/>
  <c r="AH20" i="11"/>
  <c r="AH45" i="11"/>
  <c r="AH48" i="11"/>
  <c r="AH170" i="11"/>
  <c r="AH7" i="11"/>
  <c r="AH11" i="11"/>
  <c r="AH52" i="11"/>
  <c r="AH49" i="11"/>
  <c r="AH59" i="11"/>
  <c r="AH191" i="11"/>
  <c r="AH209" i="11"/>
  <c r="AH203" i="11"/>
  <c r="AH29" i="11"/>
  <c r="AH77" i="11"/>
  <c r="AH128" i="11"/>
  <c r="AH135" i="11"/>
  <c r="AH165" i="11"/>
  <c r="AH132" i="11"/>
  <c r="AH4" i="11"/>
  <c r="AH36" i="11"/>
  <c r="AH173" i="11"/>
  <c r="AH177" i="11"/>
  <c r="AH60" i="11"/>
  <c r="AH5" i="11"/>
  <c r="AH18" i="11"/>
  <c r="AH215" i="11"/>
  <c r="AH61" i="11"/>
  <c r="AH64" i="11"/>
  <c r="AH73" i="11"/>
  <c r="AH81" i="11"/>
  <c r="AH97" i="11"/>
  <c r="AH136" i="11"/>
  <c r="AH161" i="11"/>
  <c r="AH37" i="11"/>
  <c r="AH113" i="11"/>
  <c r="AH8" i="11"/>
  <c r="AH56" i="11"/>
  <c r="AH71" i="11"/>
  <c r="AH79" i="11"/>
  <c r="AH85" i="11"/>
  <c r="AH106" i="11"/>
  <c r="AH41" i="11"/>
  <c r="AH47" i="11"/>
  <c r="AH169" i="11"/>
  <c r="AH51" i="11"/>
  <c r="AH166" i="11"/>
  <c r="AH120" i="11"/>
  <c r="AH21" i="11"/>
  <c r="AH157" i="11"/>
  <c r="AH26" i="11"/>
  <c r="AH139" i="11"/>
  <c r="AH28" i="11"/>
  <c r="AH40" i="11"/>
  <c r="AH17" i="11"/>
  <c r="AH110" i="11"/>
  <c r="AH143" i="11"/>
  <c r="AH89" i="11"/>
  <c r="AH91" i="11"/>
  <c r="AH84" i="11"/>
  <c r="AH105" i="11"/>
  <c r="AH124" i="11"/>
  <c r="AH196" i="11"/>
  <c r="AH206" i="11"/>
  <c r="AH211" i="11"/>
  <c r="AH27" i="11"/>
  <c r="AH159" i="11"/>
  <c r="AH183" i="11"/>
  <c r="AH207" i="11"/>
  <c r="AH214" i="11"/>
  <c r="AH104" i="11"/>
  <c r="AH155" i="11"/>
  <c r="AH25" i="11"/>
  <c r="AH126" i="11"/>
  <c r="AH3" i="11"/>
  <c r="AH137" i="11"/>
  <c r="AH141" i="11"/>
  <c r="AH179" i="11"/>
  <c r="AH9" i="11"/>
  <c r="AH13" i="11"/>
  <c r="AH16" i="11"/>
  <c r="AH30" i="11"/>
  <c r="AH33" i="11"/>
  <c r="AH53" i="11"/>
  <c r="AH55" i="11"/>
  <c r="AH75" i="11"/>
  <c r="AH117" i="11"/>
  <c r="AH145" i="11"/>
  <c r="AH12" i="11"/>
  <c r="AH15" i="11"/>
  <c r="AH70" i="11"/>
  <c r="AH119" i="11"/>
  <c r="AH156" i="11"/>
  <c r="AH194" i="11"/>
  <c r="AH24" i="11"/>
  <c r="AH35" i="11"/>
  <c r="AH50" i="11"/>
  <c r="AH65" i="11"/>
  <c r="AH130" i="11"/>
  <c r="AH23" i="11"/>
  <c r="AH176" i="11"/>
  <c r="AH180" i="11"/>
  <c r="AH208" i="11"/>
  <c r="AH103" i="11"/>
  <c r="AH112" i="11"/>
  <c r="AH131" i="11"/>
  <c r="AH138" i="11"/>
  <c r="AH149" i="11"/>
  <c r="AH153" i="11"/>
  <c r="AH167" i="11"/>
  <c r="AH202" i="11"/>
  <c r="AH31" i="11"/>
  <c r="AH109" i="11"/>
  <c r="AH125" i="11"/>
  <c r="AH171" i="11"/>
  <c r="AH193" i="11"/>
  <c r="AH107" i="11"/>
  <c r="AH129" i="11"/>
  <c r="AH133" i="11"/>
  <c r="AH197" i="11"/>
  <c r="AH19" i="11"/>
  <c r="AH101" i="11"/>
  <c r="AH168" i="11"/>
  <c r="AH121" i="11"/>
  <c r="AH111" i="11"/>
  <c r="AH163" i="11"/>
  <c r="AH175" i="11"/>
  <c r="AH189" i="11"/>
  <c r="AH201" i="11"/>
  <c r="M59" i="1"/>
  <c r="M60" i="1" s="1"/>
  <c r="L59" i="1"/>
  <c r="K59" i="1"/>
  <c r="K60" i="1" s="1"/>
  <c r="J59" i="1"/>
  <c r="J60" i="1" s="1"/>
  <c r="I59" i="1"/>
  <c r="I60" i="1" s="1"/>
  <c r="H59" i="1"/>
  <c r="H60" i="1" s="1"/>
  <c r="G59" i="1"/>
  <c r="G60" i="1" s="1"/>
  <c r="F59" i="1"/>
  <c r="E59" i="1"/>
  <c r="D59" i="1"/>
  <c r="D65" i="1"/>
  <c r="E65" i="1"/>
  <c r="E66" i="1" s="1"/>
  <c r="F65" i="1"/>
  <c r="G65" i="1"/>
  <c r="G66" i="1" s="1"/>
  <c r="H65" i="1"/>
  <c r="H66" i="1" s="1"/>
  <c r="I65" i="1"/>
  <c r="I66" i="1" s="1"/>
  <c r="J65" i="1"/>
  <c r="J66" i="1" s="1"/>
  <c r="K65" i="1"/>
  <c r="K66" i="1" s="1"/>
  <c r="L65" i="1"/>
  <c r="L66" i="1" s="1"/>
  <c r="M65" i="1"/>
  <c r="M71" i="1"/>
  <c r="M72" i="1" s="1"/>
  <c r="L71" i="1"/>
  <c r="K71" i="1"/>
  <c r="K72" i="1" s="1"/>
  <c r="J71" i="1"/>
  <c r="J72" i="1" s="1"/>
  <c r="I71" i="1"/>
  <c r="I72" i="1" s="1"/>
  <c r="H71" i="1"/>
  <c r="H72" i="1" s="1"/>
  <c r="G71" i="1"/>
  <c r="G72" i="1" s="1"/>
  <c r="F71" i="1"/>
  <c r="F72" i="1" s="1"/>
  <c r="E71" i="1"/>
  <c r="E72" i="1" s="1"/>
  <c r="D71" i="1"/>
  <c r="D72" i="1" s="1"/>
  <c r="M53" i="1"/>
  <c r="M54" i="1" s="1"/>
  <c r="L53" i="1"/>
  <c r="L54" i="1" s="1"/>
  <c r="K53" i="1"/>
  <c r="K54" i="1" s="1"/>
  <c r="J53" i="1"/>
  <c r="J54" i="1" s="1"/>
  <c r="I53" i="1"/>
  <c r="I54" i="1" s="1"/>
  <c r="H53" i="1"/>
  <c r="H54" i="1" s="1"/>
  <c r="G53" i="1"/>
  <c r="G54" i="1" s="1"/>
  <c r="F53" i="1"/>
  <c r="E53" i="1"/>
  <c r="E54" i="1" s="1"/>
  <c r="D53" i="1"/>
  <c r="C17" i="7"/>
  <c r="C10" i="7"/>
  <c r="B17" i="7"/>
  <c r="B16" i="7"/>
  <c r="B15" i="7"/>
  <c r="B14" i="7"/>
  <c r="B13" i="7"/>
  <c r="B12" i="7"/>
  <c r="C16" i="7"/>
  <c r="C15" i="7"/>
  <c r="C14" i="7"/>
  <c r="C13" i="7"/>
  <c r="C12" i="7"/>
  <c r="F58" i="4"/>
  <c r="E58" i="4"/>
  <c r="E59" i="4" s="1"/>
  <c r="D58" i="4"/>
  <c r="D59" i="4" s="1"/>
  <c r="C58" i="4"/>
  <c r="C59" i="4" s="1"/>
  <c r="B58" i="4"/>
  <c r="B59" i="4" s="1"/>
  <c r="B6" i="7"/>
  <c r="L72" i="1"/>
  <c r="M66" i="1"/>
  <c r="F66" i="1"/>
  <c r="D66" i="1"/>
  <c r="L60" i="1"/>
  <c r="F60" i="1"/>
  <c r="E60" i="1"/>
  <c r="D60" i="1"/>
  <c r="F54" i="1"/>
  <c r="D54" i="1"/>
  <c r="D68" i="3"/>
  <c r="C68" i="3"/>
  <c r="C69" i="3" s="1"/>
  <c r="B69" i="3"/>
  <c r="D62" i="3"/>
  <c r="C62" i="3"/>
  <c r="C63" i="3" s="1"/>
  <c r="B63" i="3"/>
  <c r="D56" i="3"/>
  <c r="C56" i="3"/>
  <c r="C57" i="3" s="1"/>
  <c r="B57" i="3"/>
  <c r="D50" i="3"/>
  <c r="C50" i="3"/>
  <c r="C51" i="3" s="1"/>
  <c r="B51" i="3"/>
  <c r="D44" i="3"/>
  <c r="C44" i="3"/>
  <c r="C45" i="3" s="1"/>
  <c r="B45" i="3"/>
  <c r="D38" i="3"/>
  <c r="D32" i="3"/>
  <c r="D26" i="3"/>
  <c r="D20" i="3"/>
  <c r="D14" i="3"/>
  <c r="M47" i="1" l="1"/>
  <c r="M48" i="1" s="1"/>
  <c r="K47" i="1"/>
  <c r="K48" i="1" s="1"/>
  <c r="I47" i="1"/>
  <c r="I48" i="1" s="1"/>
  <c r="G47" i="1"/>
  <c r="G48" i="1" s="1"/>
  <c r="E47" i="1"/>
  <c r="E48" i="1" s="1"/>
  <c r="M41" i="1"/>
  <c r="M42" i="1" s="1"/>
  <c r="K41" i="1"/>
  <c r="K42" i="1" s="1"/>
  <c r="I41" i="1"/>
  <c r="I42" i="1" s="1"/>
  <c r="G41" i="1"/>
  <c r="G42" i="1" s="1"/>
  <c r="E41" i="1"/>
  <c r="E42" i="1" s="1"/>
  <c r="M35" i="1"/>
  <c r="M36" i="1" s="1"/>
  <c r="K35" i="1"/>
  <c r="K36" i="1" s="1"/>
  <c r="I35" i="1"/>
  <c r="I36" i="1" s="1"/>
  <c r="G35" i="1"/>
  <c r="G36" i="1" s="1"/>
  <c r="E35" i="1"/>
  <c r="E36" i="1" s="1"/>
  <c r="M29" i="1"/>
  <c r="M30" i="1" s="1"/>
  <c r="K29" i="1"/>
  <c r="K30" i="1" s="1"/>
  <c r="I29" i="1"/>
  <c r="I30" i="1" s="1"/>
  <c r="G29" i="1"/>
  <c r="G30" i="1" s="1"/>
  <c r="E29" i="1"/>
  <c r="E30" i="1" s="1"/>
  <c r="M23" i="1"/>
  <c r="M24" i="1" s="1"/>
  <c r="K23" i="1"/>
  <c r="K24" i="1" s="1"/>
  <c r="I23" i="1"/>
  <c r="I24" i="1" s="1"/>
  <c r="G23" i="1"/>
  <c r="G24" i="1" s="1"/>
  <c r="E23" i="1"/>
  <c r="E24" i="1" s="1"/>
  <c r="M17" i="1"/>
  <c r="M18" i="1" s="1"/>
  <c r="K17" i="1"/>
  <c r="K18" i="1" s="1"/>
  <c r="I17" i="1"/>
  <c r="I18" i="1" s="1"/>
  <c r="G17" i="1"/>
  <c r="G18" i="1" s="1"/>
  <c r="E17" i="1"/>
  <c r="E18" i="1" s="1"/>
  <c r="M11" i="1"/>
  <c r="M12" i="1" s="1"/>
  <c r="K11" i="1"/>
  <c r="K12" i="1" s="1"/>
  <c r="I11" i="1"/>
  <c r="I12" i="1" s="1"/>
  <c r="G11" i="1"/>
  <c r="G12" i="1" s="1"/>
  <c r="E11" i="1"/>
  <c r="E12" i="1" s="1"/>
  <c r="C38" i="3"/>
  <c r="C39" i="3" s="1"/>
  <c r="C32" i="3"/>
  <c r="C33" i="3" s="1"/>
  <c r="C26" i="3"/>
  <c r="C27" i="3" s="1"/>
  <c r="C20" i="3"/>
  <c r="C21" i="3" s="1"/>
  <c r="C14" i="3"/>
  <c r="C15" i="3" s="1"/>
  <c r="C8" i="3"/>
  <c r="C9" i="3" s="1"/>
  <c r="E51" i="4"/>
  <c r="E52" i="4" s="1"/>
  <c r="C51" i="4"/>
  <c r="C52" i="4" s="1"/>
  <c r="E44" i="4"/>
  <c r="E45" i="4" s="1"/>
  <c r="C44" i="4"/>
  <c r="C45" i="4" s="1"/>
  <c r="E37" i="4"/>
  <c r="E38" i="4" s="1"/>
  <c r="C37" i="4"/>
  <c r="C38" i="4" s="1"/>
  <c r="E30" i="4"/>
  <c r="E31" i="4" s="1"/>
  <c r="C30" i="4"/>
  <c r="C31" i="4" s="1"/>
  <c r="E23" i="4"/>
  <c r="E24" i="4" s="1"/>
  <c r="C23" i="4"/>
  <c r="C24" i="4" s="1"/>
  <c r="E16" i="4"/>
  <c r="E17" i="4" s="1"/>
  <c r="C16" i="4"/>
  <c r="C17" i="4" s="1"/>
  <c r="E9" i="4"/>
  <c r="E10" i="4" s="1"/>
  <c r="C9" i="4"/>
  <c r="C10" i="4" s="1"/>
  <c r="B9" i="4"/>
  <c r="B10" i="4" s="1"/>
  <c r="D51" i="4"/>
  <c r="D52" i="4" s="1"/>
  <c r="B51" i="4"/>
  <c r="B52" i="4" s="1"/>
  <c r="D44" i="4"/>
  <c r="D45" i="4" s="1"/>
  <c r="B44" i="4"/>
  <c r="B45" i="4" s="1"/>
  <c r="D37" i="4"/>
  <c r="D38" i="4" s="1"/>
  <c r="B37" i="4"/>
  <c r="B38" i="4" s="1"/>
  <c r="D30" i="4"/>
  <c r="D31" i="4" s="1"/>
  <c r="B30" i="4"/>
  <c r="B31" i="4" s="1"/>
  <c r="D23" i="4"/>
  <c r="D24" i="4" s="1"/>
  <c r="B23" i="4"/>
  <c r="B24" i="4" s="1"/>
  <c r="D16" i="4"/>
  <c r="D17" i="4" s="1"/>
  <c r="B16" i="4"/>
  <c r="B17" i="4" s="1"/>
  <c r="D9" i="4"/>
  <c r="D10" i="4" s="1"/>
  <c r="B38" i="3"/>
  <c r="B39" i="3" s="1"/>
  <c r="B32" i="3"/>
  <c r="B33" i="3" s="1"/>
  <c r="B26" i="3"/>
  <c r="B27" i="3" s="1"/>
  <c r="B20" i="3"/>
  <c r="B21" i="3" s="1"/>
  <c r="B14" i="3"/>
  <c r="B15" i="3" s="1"/>
  <c r="B8" i="3"/>
  <c r="B9" i="3" s="1"/>
  <c r="L41" i="1"/>
  <c r="L42" i="1" s="1"/>
  <c r="J41" i="1"/>
  <c r="J42" i="1" s="1"/>
  <c r="H41" i="1"/>
  <c r="H42" i="1" s="1"/>
  <c r="F41" i="1"/>
  <c r="F42" i="1" s="1"/>
  <c r="D41" i="1"/>
  <c r="D42" i="1" s="1"/>
  <c r="L35" i="1"/>
  <c r="L36" i="1" s="1"/>
  <c r="J35" i="1"/>
  <c r="J36" i="1" s="1"/>
  <c r="H35" i="1"/>
  <c r="H36" i="1" s="1"/>
  <c r="F35" i="1"/>
  <c r="F36" i="1" s="1"/>
  <c r="D35" i="1"/>
  <c r="D36" i="1" s="1"/>
  <c r="L47" i="1"/>
  <c r="L48" i="1" s="1"/>
  <c r="J47" i="1"/>
  <c r="J48" i="1" s="1"/>
  <c r="H47" i="1"/>
  <c r="H48" i="1" s="1"/>
  <c r="F47" i="1"/>
  <c r="F48" i="1" s="1"/>
  <c r="D47" i="1"/>
  <c r="D48" i="1" s="1"/>
  <c r="L29" i="1"/>
  <c r="L30" i="1" s="1"/>
  <c r="J29" i="1"/>
  <c r="J30" i="1" s="1"/>
  <c r="H29" i="1"/>
  <c r="H30" i="1" s="1"/>
  <c r="F29" i="1"/>
  <c r="F30" i="1" s="1"/>
  <c r="D29" i="1"/>
  <c r="D30" i="1" s="1"/>
  <c r="L23" i="1"/>
  <c r="L24" i="1" s="1"/>
  <c r="J23" i="1"/>
  <c r="J24" i="1" s="1"/>
  <c r="H23" i="1"/>
  <c r="H24" i="1" s="1"/>
  <c r="F23" i="1"/>
  <c r="F24" i="1" s="1"/>
  <c r="D23" i="1"/>
  <c r="D24" i="1" s="1"/>
  <c r="L17" i="1"/>
  <c r="L18" i="1" s="1"/>
  <c r="J17" i="1"/>
  <c r="J18" i="1" s="1"/>
  <c r="H17" i="1"/>
  <c r="H18" i="1" s="1"/>
  <c r="F17" i="1"/>
  <c r="F18" i="1" s="1"/>
  <c r="D17" i="1"/>
  <c r="D18" i="1" s="1"/>
  <c r="L11" i="1"/>
  <c r="L12" i="1" s="1"/>
  <c r="J11" i="1"/>
  <c r="J12" i="1" s="1"/>
  <c r="H11" i="1"/>
  <c r="H12" i="1" s="1"/>
  <c r="F11" i="1"/>
  <c r="F12" i="1" s="1"/>
  <c r="D11" i="1"/>
  <c r="D12" i="1" s="1"/>
  <c r="C11" i="7"/>
  <c r="C9" i="7"/>
  <c r="B11" i="7"/>
  <c r="B10" i="7"/>
  <c r="B9" i="7"/>
  <c r="C8" i="7" l="1"/>
  <c r="B8" i="7"/>
  <c r="B7" i="7"/>
  <c r="C7" i="7"/>
  <c r="B21" i="7" l="1"/>
  <c r="C6" i="7" l="1"/>
  <c r="C31" i="6" l="1"/>
  <c r="B31" i="6"/>
  <c r="C71" i="1" l="1"/>
  <c r="C65" i="1"/>
  <c r="C59" i="1"/>
  <c r="C53" i="1"/>
  <c r="C54" i="1" s="1"/>
  <c r="B71" i="1"/>
  <c r="B59" i="1"/>
  <c r="B60" i="1" s="1"/>
  <c r="B65" i="1"/>
  <c r="B53" i="1"/>
  <c r="B54" i="1" s="1"/>
  <c r="B72" i="1"/>
  <c r="B66" i="1"/>
  <c r="C72" i="1"/>
  <c r="C66" i="1"/>
  <c r="C60" i="1"/>
  <c r="C17" i="1"/>
  <c r="C18" i="1" s="1"/>
  <c r="B11" i="1"/>
  <c r="B12" i="1" s="1"/>
  <c r="B35" i="1"/>
  <c r="B36" i="1" s="1"/>
  <c r="B29" i="1"/>
  <c r="B30" i="1" s="1"/>
  <c r="B17" i="1"/>
  <c r="B18" i="1" s="1"/>
  <c r="B41" i="1"/>
  <c r="B42" i="1" s="1"/>
  <c r="B47" i="1"/>
  <c r="B48" i="1" s="1"/>
  <c r="B23" i="1"/>
  <c r="B24" i="1" s="1"/>
  <c r="C41" i="1"/>
  <c r="C42" i="1" s="1"/>
  <c r="C29" i="1"/>
  <c r="C30" i="1" s="1"/>
  <c r="C47" i="1"/>
  <c r="C48" i="1" s="1"/>
  <c r="C35" i="1"/>
  <c r="C36" i="1" s="1"/>
  <c r="C23" i="1"/>
  <c r="C24" i="1" s="1"/>
  <c r="C11" i="1"/>
  <c r="C12" i="1" s="1"/>
</calcChain>
</file>

<file path=xl/sharedStrings.xml><?xml version="1.0" encoding="utf-8"?>
<sst xmlns="http://schemas.openxmlformats.org/spreadsheetml/2006/main" count="3588" uniqueCount="1107">
  <si>
    <t>Inputs</t>
  </si>
  <si>
    <t>Details</t>
  </si>
  <si>
    <t>SWC</t>
  </si>
  <si>
    <t>According to EFAST guidance, "the distinction between acute and chronic fish ingestion is made on the basis of daily ingestion rate. The mean long-term fish ingestion rate is used to calculate chronic exposures and the mean serving size is used to calculate acute fish ingestion exposures for adults. This is in contrast to drinking water estimates, where the distinction between acute and chronic values is made on the basis of stream flows and on ingestion rates. The reason for this difference is that it takes time for chemical concentrations to accumulate in fish; therefore, the harmonic mean flow is used to calculate concentrations for both acute and chronic scenarios. It is not appropriate to use a very low streamflow value that occurs rarely as the basis for calculating a chemical residue in fish."</t>
  </si>
  <si>
    <t>BAF</t>
  </si>
  <si>
    <t xml:space="preserve">Use BAF because it considers exposure from the water column </t>
  </si>
  <si>
    <t>Fish Ingestion Rate</t>
  </si>
  <si>
    <t>Age Group*</t>
  </si>
  <si>
    <r>
      <t>Mean BW (kg)</t>
    </r>
    <r>
      <rPr>
        <vertAlign val="superscript"/>
        <sz val="11"/>
        <color theme="1"/>
        <rFont val="Calibri"/>
        <family val="2"/>
        <scheme val="minor"/>
      </rPr>
      <t>a</t>
    </r>
  </si>
  <si>
    <t>Fish Ingestion Rate (g/kg-day)</t>
  </si>
  <si>
    <t>50th Percentile</t>
  </si>
  <si>
    <t>90th percentile</t>
  </si>
  <si>
    <r>
      <t>Infant (&lt;1 year)</t>
    </r>
    <r>
      <rPr>
        <vertAlign val="superscript"/>
        <sz val="11"/>
        <color theme="1"/>
        <rFont val="Calibri"/>
        <family val="2"/>
        <scheme val="minor"/>
      </rPr>
      <t>b</t>
    </r>
  </si>
  <si>
    <t>N/A</t>
  </si>
  <si>
    <r>
      <t>Young toddler (1 to &lt;2 years)</t>
    </r>
    <r>
      <rPr>
        <vertAlign val="superscript"/>
        <sz val="11"/>
        <color theme="1"/>
        <rFont val="Calibri"/>
        <family val="2"/>
        <scheme val="minor"/>
      </rPr>
      <t>b</t>
    </r>
  </si>
  <si>
    <t>Table 20a. 50th and 90th percentile IR is 0.6 and 4.7, respectively. Divide by BW of 11.4 to derive IR in g/kg-day</t>
  </si>
  <si>
    <r>
      <t>Toddler (2 to &lt;3 years)</t>
    </r>
    <r>
      <rPr>
        <vertAlign val="superscript"/>
        <sz val="11"/>
        <color theme="1"/>
        <rFont val="Calibri"/>
        <family val="2"/>
        <scheme val="minor"/>
      </rPr>
      <t>b</t>
    </r>
  </si>
  <si>
    <t>Table 20a. 50th and 90th percentile IR is 0.6 and 4.7, respectively. Divide by BW of 13.8 to derive IR in g/kg-day</t>
  </si>
  <si>
    <r>
      <t>Small child (3 to &lt;6 years)</t>
    </r>
    <r>
      <rPr>
        <vertAlign val="superscript"/>
        <sz val="11"/>
        <color theme="1"/>
        <rFont val="Calibri"/>
        <family val="2"/>
        <scheme val="minor"/>
      </rPr>
      <t>b</t>
    </r>
  </si>
  <si>
    <t>Table 20a. 50th and 90th percentile IR is 0.7 and 5.8, respectively. Divide by BW of 18.6 to derive IR in g/kg-day</t>
  </si>
  <si>
    <r>
      <t>Child (6 to &lt;11 years)</t>
    </r>
    <r>
      <rPr>
        <vertAlign val="superscript"/>
        <sz val="11"/>
        <color theme="1"/>
        <rFont val="Calibri"/>
        <family val="2"/>
        <scheme val="minor"/>
      </rPr>
      <t>b</t>
    </r>
  </si>
  <si>
    <t>Table 20a. 50th and 90th percentile IR is 1.1 and 7.7, respectively. Divide by BW of 31.8 to derive IR in g/kg-day</t>
  </si>
  <si>
    <r>
      <t>Teen (11 to &lt;16 years)</t>
    </r>
    <r>
      <rPr>
        <vertAlign val="superscript"/>
        <sz val="11"/>
        <color theme="1"/>
        <rFont val="Calibri"/>
        <family val="2"/>
        <scheme val="minor"/>
      </rPr>
      <t>b</t>
    </r>
  </si>
  <si>
    <t>Table 20a. 50th and 90th percentile IR is 1.1 and 8.3, respectively. Divide by BW of 56.8 to derive IR in g/kg-day</t>
  </si>
  <si>
    <r>
      <t>Adult (16 to &lt;70 years)</t>
    </r>
    <r>
      <rPr>
        <vertAlign val="superscript"/>
        <sz val="11"/>
        <color theme="1"/>
        <rFont val="Calibri"/>
        <family val="2"/>
        <scheme val="minor"/>
      </rPr>
      <t>c</t>
    </r>
  </si>
  <si>
    <t>Even though table 9a is for adults &gt;=21, those rates were used and divided by 80 kg. The 90th percentile rate is 22 and not sure where HBCD got 22.2. TCEP used 22.2 as well, but it's a minor difference.</t>
  </si>
  <si>
    <r>
      <t>Subsistence fisher (adult)</t>
    </r>
    <r>
      <rPr>
        <vertAlign val="superscript"/>
        <sz val="11"/>
        <color theme="1"/>
        <rFont val="Calibri"/>
        <family val="2"/>
        <scheme val="minor"/>
      </rPr>
      <t>d</t>
    </r>
  </si>
  <si>
    <t>a {U.S. EPA, 2011, 786546@@U.S. EPA-2011}, Table 8-1</t>
  </si>
  <si>
    <t>b {U.S. EPA, 2014, 3809132@@U.S. EPA-2014}, Table 20a</t>
  </si>
  <si>
    <t>c {U.S. EPA, 2014, 3809132@@U.S. EPA-2014}, Table 9a</t>
  </si>
  <si>
    <t>d {U.S. EPA, 2000, 19428@@U.S. EPA-2000}</t>
  </si>
  <si>
    <t>*The IR in the OW publication is in g/day, and we wanted to account for BW by deriving an IR in g/kg-day. The BW for different age groups that are found in the Exposure Factors Handbook do not match the age groups for the IRs. As you pointed out, they are only for groups &lt;21 and &gt;21. See table below for details on how we derived our IRs. Despite including IRs for different age groups, we only used the adult IR because it was most conservative.</t>
  </si>
  <si>
    <t>For subsistence fisher, we only have a single value and only for adults. Use the same ingestion rate for acute, chronic, and cancer estimates and vary the PODs to estimate acute, chronic, or cancer risks.</t>
  </si>
  <si>
    <t>ED and AT</t>
  </si>
  <si>
    <t xml:space="preserve">The years within an age group (e.g., 1 year for infants) was used for the exposure duration and averaging time, so they cancel out for ADR and ADD. </t>
  </si>
  <si>
    <t>Calculated Flow Values</t>
  </si>
  <si>
    <t>Release Concentrations (OES days of release)</t>
  </si>
  <si>
    <t>Release Concentrations (ECO 21 days of release)</t>
  </si>
  <si>
    <t>Eco Screen (Chronic COC)</t>
  </si>
  <si>
    <t>Reporting. Year</t>
  </si>
  <si>
    <t>Facility. Name</t>
  </si>
  <si>
    <t>City</t>
  </si>
  <si>
    <t>County</t>
  </si>
  <si>
    <t>State</t>
  </si>
  <si>
    <t>Facility. Latitude</t>
  </si>
  <si>
    <t>Facility. Longitude</t>
  </si>
  <si>
    <t>FRS.ID</t>
  </si>
  <si>
    <t>X4.Digit. SIC.Code</t>
  </si>
  <si>
    <t>SIC.Description</t>
  </si>
  <si>
    <t>NAICS</t>
  </si>
  <si>
    <t>NAICS.description</t>
  </si>
  <si>
    <t>IS.Code</t>
  </si>
  <si>
    <t>Industry.Sector.Designation</t>
  </si>
  <si>
    <t>OES.Basis</t>
  </si>
  <si>
    <t>Operating Days of Release</t>
  </si>
  <si>
    <t>Annual Discharge (kg/yr)</t>
  </si>
  <si>
    <t>OES Daily Release (operating days), kg/day</t>
  </si>
  <si>
    <t>Eco: 21 days, Daily Release (kg.day)</t>
  </si>
  <si>
    <t>NPDES Permit Number</t>
  </si>
  <si>
    <t>Pick 30Q5 mld</t>
  </si>
  <si>
    <t>Note30Q5</t>
  </si>
  <si>
    <t>PickHMmld</t>
  </si>
  <si>
    <t>NoteHM</t>
  </si>
  <si>
    <t>Pick7Q10 mld</t>
  </si>
  <si>
    <t>Note7Q10</t>
  </si>
  <si>
    <t>7Q10 Concentration (ug/L)</t>
  </si>
  <si>
    <t>30Q5 Concentration (ug/L)</t>
  </si>
  <si>
    <t>Harmonic Mean Concentration (ug/L)</t>
  </si>
  <si>
    <t>Chronic Aquatic COC (812 ug/L)</t>
  </si>
  <si>
    <t>Acute    Aquatic COC   (24,250 ug/L)</t>
  </si>
  <si>
    <t>Sediment COC      (2,900 ug/L)</t>
  </si>
  <si>
    <t>Pore Water  COC     (9,300 ug/L)</t>
  </si>
  <si>
    <t>FIRMENICH INCORPORATED</t>
  </si>
  <si>
    <t>PLAINSBORO</t>
  </si>
  <si>
    <t>MIDDLESEX</t>
  </si>
  <si>
    <t>NJ</t>
  </si>
  <si>
    <t>Industrial Organic Chemicals, Nec</t>
  </si>
  <si>
    <t xml:space="preserve">Other Basic Inorganic Chemical Manufacturing </t>
  </si>
  <si>
    <t>IS19</t>
  </si>
  <si>
    <t>All Other Basic Inorganic Chemical Manufacturing</t>
  </si>
  <si>
    <t>Processing as a reactant</t>
  </si>
  <si>
    <t>NAICS OES Crosswalk</t>
  </si>
  <si>
    <t>NJ0031445</t>
  </si>
  <si>
    <t>Coastal</t>
  </si>
  <si>
    <t>AVANTOR PERFORMANCE MATERIALS</t>
  </si>
  <si>
    <t>PHILLIPSBURG</t>
  </si>
  <si>
    <t>WARREN</t>
  </si>
  <si>
    <t>Platemaking Services</t>
  </si>
  <si>
    <t>Support Activities for Printing</t>
  </si>
  <si>
    <t>IS10</t>
  </si>
  <si>
    <t>Printing and Related Support Activities</t>
  </si>
  <si>
    <t>Facility produces specialty and custom laboratory products.</t>
  </si>
  <si>
    <t>NJ0004006</t>
  </si>
  <si>
    <t>30Q5 Flow</t>
  </si>
  <si>
    <t>HM Flow</t>
  </si>
  <si>
    <t>7Q10 Flow</t>
  </si>
  <si>
    <t>SHELL CHEMICAL APPALACHIA LLC</t>
  </si>
  <si>
    <t>MONACA</t>
  </si>
  <si>
    <t>BEAVER</t>
  </si>
  <si>
    <t>PA</t>
  </si>
  <si>
    <t>PA0002208</t>
  </si>
  <si>
    <t>Plant Flow</t>
  </si>
  <si>
    <t>FORMOSA PLASTICS CORPORATION</t>
  </si>
  <si>
    <t>DELAWARE CITY</t>
  </si>
  <si>
    <t>NEW CASTLE</t>
  </si>
  <si>
    <t>DE</t>
  </si>
  <si>
    <t>Facility produces plastic resins and petrochemicals.</t>
  </si>
  <si>
    <t>DE0000612</t>
  </si>
  <si>
    <t>TEKNOR APEX TENNESSEE COMPANY</t>
  </si>
  <si>
    <t>BROWNSVILLE</t>
  </si>
  <si>
    <t>HAYWOOD</t>
  </si>
  <si>
    <t>TN</t>
  </si>
  <si>
    <t>Custom Compound Purchased Resins</t>
  </si>
  <si>
    <t xml:space="preserve">Custom Compounding of Purchased Resins </t>
  </si>
  <si>
    <t>IS32</t>
  </si>
  <si>
    <t>Custom Compounding of Purchased Resin</t>
  </si>
  <si>
    <t>Facility is a plastics manufacturer; assumed processing as a reactant.</t>
  </si>
  <si>
    <t>TN0041939</t>
  </si>
  <si>
    <t>MONUMENT CHEMICAL KENTUCKY LLC</t>
  </si>
  <si>
    <t>BRANDENBURG</t>
  </si>
  <si>
    <t>MEADE</t>
  </si>
  <si>
    <t>KY</t>
  </si>
  <si>
    <t>KY0002119</t>
  </si>
  <si>
    <t>BAKELITE SYNTHETICS</t>
  </si>
  <si>
    <t>LOUISVILLE</t>
  </si>
  <si>
    <t>JEFFERSON</t>
  </si>
  <si>
    <t>KY0001112</t>
  </si>
  <si>
    <t>SABIC INNOVATIVE PLASTICS - MT. VERNON</t>
  </si>
  <si>
    <t>MT. VERNON</t>
  </si>
  <si>
    <t>POSEY</t>
  </si>
  <si>
    <t>IN</t>
  </si>
  <si>
    <t>Plastic resin manufacturer; assumed processing as a reactant.</t>
  </si>
  <si>
    <t>IN0002101</t>
  </si>
  <si>
    <t>STEPAN CO</t>
  </si>
  <si>
    <t>ELWOOD</t>
  </si>
  <si>
    <t>WILL</t>
  </si>
  <si>
    <t>IL</t>
  </si>
  <si>
    <t xml:space="preserve">The site produces multiple materials including alkoxylates, alpha sulfo methyl esters, amides, amine oxides, esters, sulfosuccinates, sulfacetates, sulfonates, sulfates, blends, phosphate esters, quaternaries, phthalic anhydride, and polyols (https://www.stepan.com/content/stepan-dot-com/en/you-stepan/locations.html). 1,1 DCA is likely used in the manufacturing process. </t>
  </si>
  <si>
    <t>IL0002453</t>
  </si>
  <si>
    <t>EQUISTAR CHEMICALS, LP - MORRIS PLANT</t>
  </si>
  <si>
    <t>MORRIS</t>
  </si>
  <si>
    <t>GRUNDY</t>
  </si>
  <si>
    <t>Facility produces Ethylene, Propylene, Polyethylene (Low Density and High Density), and Linear Low Density PolyethyleneÂ  used to create a variety of products.</t>
  </si>
  <si>
    <t>IL0002917</t>
  </si>
  <si>
    <t>(21 day concentration is linear releative to 350 day concentration)</t>
  </si>
  <si>
    <t>HB FULLER CO</t>
  </si>
  <si>
    <t>Adhesive/sealant and abrasives manufacturer.</t>
  </si>
  <si>
    <t>IL0079758</t>
  </si>
  <si>
    <t>BAYER CROPSCIENCE KANSAS CITY</t>
  </si>
  <si>
    <t>KANSAS CITY</t>
  </si>
  <si>
    <t>JACKSON</t>
  </si>
  <si>
    <t>MO</t>
  </si>
  <si>
    <t>Agricultural Chemicals, Nec</t>
  </si>
  <si>
    <t>Pesticide and Other Agricultural Chemical Manufacturing</t>
  </si>
  <si>
    <t>IS25</t>
  </si>
  <si>
    <t>Pesticide, Fertilizer, and Other Agricultural Chemical Manufacturing</t>
  </si>
  <si>
    <t>Facility produces agrochemicals.</t>
  </si>
  <si>
    <t>MO0002526</t>
  </si>
  <si>
    <t>BASF CORPORATION</t>
  </si>
  <si>
    <t>WEST MEMPHIS</t>
  </si>
  <si>
    <t>CRITTENDEN</t>
  </si>
  <si>
    <t>AR</t>
  </si>
  <si>
    <t>AR0037770</t>
  </si>
  <si>
    <t>ECO SERVICES OPERATIONS HOUSTON</t>
  </si>
  <si>
    <t>HOUSTON</t>
  </si>
  <si>
    <t>HARRIS</t>
  </si>
  <si>
    <t>TX</t>
  </si>
  <si>
    <t>Facility is a chemical manufacturer.</t>
  </si>
  <si>
    <t>TX0007072</t>
  </si>
  <si>
    <t>MONUMENT CHEMICAL HOUSTON</t>
  </si>
  <si>
    <t>HARRIS COUNTY</t>
  </si>
  <si>
    <t>TX0085979</t>
  </si>
  <si>
    <t>INVISTA HOUSTON</t>
  </si>
  <si>
    <t>TX0006068</t>
  </si>
  <si>
    <t>BRASKEM AMERICA INC - LAPORTE SITE</t>
  </si>
  <si>
    <t>LA PORTE</t>
  </si>
  <si>
    <t>Facility produces plastic products (polypropylene, polyethylene, UTEC).</t>
  </si>
  <si>
    <t>TX0074276</t>
  </si>
  <si>
    <t>Manual Lookup</t>
  </si>
  <si>
    <t>Manual Lookup/Plant</t>
  </si>
  <si>
    <t>Manual Lookup/Plant Flow</t>
  </si>
  <si>
    <t>METTON AMERICA LA PORTE PLANT</t>
  </si>
  <si>
    <t>Facility performs plastic fabrication; assumed processing as a reactant.</t>
  </si>
  <si>
    <t>TX0084808</t>
  </si>
  <si>
    <t>HANSON PERMANENTE CEMENT</t>
  </si>
  <si>
    <t>CUPERTINO</t>
  </si>
  <si>
    <t>SANTA CLARA</t>
  </si>
  <si>
    <t>CA</t>
  </si>
  <si>
    <t>Fabricated Rubber Products, Nec</t>
  </si>
  <si>
    <t xml:space="preserve">All Other Rubber Product Manufacturing </t>
  </si>
  <si>
    <t>IS36</t>
  </si>
  <si>
    <t>Rubber Product Manufacturing</t>
  </si>
  <si>
    <t>Cement producer; assumed incineration in cement kilns.</t>
  </si>
  <si>
    <t>CA0030210</t>
  </si>
  <si>
    <t>BOEING COMPANY (THE)</t>
  </si>
  <si>
    <t>PORTLAND</t>
  </si>
  <si>
    <t>MULTNOMAH</t>
  </si>
  <si>
    <t>OR</t>
  </si>
  <si>
    <t>Office Machines, Nec</t>
  </si>
  <si>
    <t>Office Supplies (except Paper) Manufacturing</t>
  </si>
  <si>
    <t>IS45</t>
  </si>
  <si>
    <t>Miscellaneous Manufacturing</t>
  </si>
  <si>
    <t>Aircraft parts manufacturer and chemical processor; assumed processing as a reactant.</t>
  </si>
  <si>
    <t>OR0031828</t>
  </si>
  <si>
    <t>KODAK PARK DIVISION</t>
  </si>
  <si>
    <t>ROCHESTER</t>
  </si>
  <si>
    <t>MONROE</t>
  </si>
  <si>
    <t>NY</t>
  </si>
  <si>
    <t>Processing Aid</t>
  </si>
  <si>
    <t>Kodak potentially uses 1,2-DCP as a paper sizing agent similar to Solenis which would fall under processing aid.</t>
  </si>
  <si>
    <t>NY0001643</t>
  </si>
  <si>
    <t>KRATON CHEMICAL, LLC</t>
  </si>
  <si>
    <t>DOVER</t>
  </si>
  <si>
    <t>TUSCARAWAS</t>
  </si>
  <si>
    <t>OH</t>
  </si>
  <si>
    <t>OH0007196</t>
  </si>
  <si>
    <t>VICTOR VALLEY WASTE WATER RA</t>
  </si>
  <si>
    <t>VICTORVILLE</t>
  </si>
  <si>
    <t>SAN BERNARDINO</t>
  </si>
  <si>
    <t>Manufacturing Industries, Nec</t>
  </si>
  <si>
    <t xml:space="preserve">All Other Miscellaneous Manufacturing </t>
  </si>
  <si>
    <t>CA0102822</t>
  </si>
  <si>
    <t>Manual Lookup/Plant Flow Default</t>
  </si>
  <si>
    <t>NEVADA CITY WASTEWATER TREATMENT PLANT</t>
  </si>
  <si>
    <t>NEVADA CITY</t>
  </si>
  <si>
    <t>NEVADA</t>
  </si>
  <si>
    <t>CA0079901</t>
  </si>
  <si>
    <t>PARADISE ID WTP, MAGALIA</t>
  </si>
  <si>
    <t>MAGALIA</t>
  </si>
  <si>
    <t>BUTTE</t>
  </si>
  <si>
    <t>Water treatment plant.</t>
  </si>
  <si>
    <t>CA0083488</t>
  </si>
  <si>
    <t>RIALTO WASTEWATER TREATMENT PLANT</t>
  </si>
  <si>
    <t>BLOOMINGTON</t>
  </si>
  <si>
    <t>CA0105295</t>
  </si>
  <si>
    <t>Flow Lookup Failed</t>
  </si>
  <si>
    <t>STRODES CREEK STP</t>
  </si>
  <si>
    <t>WINCHESTER</t>
  </si>
  <si>
    <t>CLARK</t>
  </si>
  <si>
    <t>KY0037991</t>
  </si>
  <si>
    <t>NOURYON SURFACE CHEMISTRY LLC</t>
  </si>
  <si>
    <t>GRUNDY COUNTY</t>
  </si>
  <si>
    <t>IL0026069</t>
  </si>
  <si>
    <t>PARIS STP</t>
  </si>
  <si>
    <t>PARIS</t>
  </si>
  <si>
    <t>BOURBON</t>
  </si>
  <si>
    <t>KY0090654</t>
  </si>
  <si>
    <t>LONDON STP</t>
  </si>
  <si>
    <t>LONDON</t>
  </si>
  <si>
    <t>LAUREL</t>
  </si>
  <si>
    <t>KY0021270</t>
  </si>
  <si>
    <t>VALLEY CREEK WASTEWATER TREATMENT PLANT</t>
  </si>
  <si>
    <t>ELIZABETHTOWN</t>
  </si>
  <si>
    <t>HARDIN</t>
  </si>
  <si>
    <t>KY0022039</t>
  </si>
  <si>
    <t>SI GROUP INC - SOUTH PLANT</t>
  </si>
  <si>
    <t>MORGANTOWN</t>
  </si>
  <si>
    <t>MONONGALIA</t>
  </si>
  <si>
    <t>WV</t>
  </si>
  <si>
    <t>WV0004740</t>
  </si>
  <si>
    <t>EASTMAN CHEMICAL COMPANY</t>
  </si>
  <si>
    <t>KINGSPORT</t>
  </si>
  <si>
    <t>SULLIVAN</t>
  </si>
  <si>
    <t>TN0002640</t>
  </si>
  <si>
    <t>OAK POINT PLANT</t>
  </si>
  <si>
    <t>BELLE CHASSE</t>
  </si>
  <si>
    <t>PLAQUEMINES PARISH</t>
  </si>
  <si>
    <t>LA</t>
  </si>
  <si>
    <t>LA0005738</t>
  </si>
  <si>
    <t>Manual lookup</t>
  </si>
  <si>
    <t>DELAWARE RIVER PLANT</t>
  </si>
  <si>
    <t>BRIDGEPORT</t>
  </si>
  <si>
    <t>GLOUCESTER</t>
  </si>
  <si>
    <t>NJ0005045</t>
  </si>
  <si>
    <t>GREEN AMERICA RECYCLING LLC</t>
  </si>
  <si>
    <t>HANNIBAL</t>
  </si>
  <si>
    <t>MARION</t>
  </si>
  <si>
    <t>Recycling facility.</t>
  </si>
  <si>
    <t>MO0111686</t>
  </si>
  <si>
    <t>EQUISTAR CHEMICALS LP - LAKE CHARLES POLYMERS SITE</t>
  </si>
  <si>
    <t>WESTLAKE</t>
  </si>
  <si>
    <t>CALCASIEU</t>
  </si>
  <si>
    <t>Facility produces polymers.</t>
  </si>
  <si>
    <t>LA0003689</t>
  </si>
  <si>
    <t>BERCEN CHEMICALS LLC</t>
  </si>
  <si>
    <t>DENHAM SPRINGS</t>
  </si>
  <si>
    <t>LIVINGSTON</t>
  </si>
  <si>
    <t>Explosives</t>
  </si>
  <si>
    <t>Explosives Manufacturing</t>
  </si>
  <si>
    <t>IS31</t>
  </si>
  <si>
    <t>Facility is a specialty chemical manufacturer specializing in alkenyl succinic anhydrides and other chemicals.</t>
  </si>
  <si>
    <t>LA0048704</t>
  </si>
  <si>
    <t>SYNGENTA CROP PROTECTION, LLC. - ST GABRIEL PLANT</t>
  </si>
  <si>
    <t>SAINT GABRIEL</t>
  </si>
  <si>
    <t>IBERVILLE</t>
  </si>
  <si>
    <t>Agricultural chemical manufacturer; assumed processing as a reactant.</t>
  </si>
  <si>
    <t>LA0005487</t>
  </si>
  <si>
    <t>KEESHAN AND BOST CHEMICAL CO., INC.</t>
  </si>
  <si>
    <t>MANVEL</t>
  </si>
  <si>
    <t>BRAZORIA</t>
  </si>
  <si>
    <t>TX0072168</t>
  </si>
  <si>
    <t>ICL-NORTH AMERICA INC - GALLIPOLIS FERRY PLANT</t>
  </si>
  <si>
    <t>GALLIPOLIS FERRY</t>
  </si>
  <si>
    <t>MASON</t>
  </si>
  <si>
    <t>Manufacturing as a Byproduct</t>
  </si>
  <si>
    <t>WV0002496</t>
  </si>
  <si>
    <t>DDP SPECIALTY ELECTRONIC MATERIALS US LLC</t>
  </si>
  <si>
    <t>DALTON</t>
  </si>
  <si>
    <t>WHITFIELD</t>
  </si>
  <si>
    <t>GA</t>
  </si>
  <si>
    <t>Facility produces basic chemicals and silicon-based and complementary products and services.</t>
  </si>
  <si>
    <t>GA0000426</t>
  </si>
  <si>
    <t>CECOS INTERNATIONAL INC</t>
  </si>
  <si>
    <t>Facility provides waste management services(https://www.epa.gov/hwcorrectiveactioncleanups/hazardous-waste-cleanup-cecos-international-incorporated-niagara-falls).</t>
  </si>
  <si>
    <t>LA0058882</t>
  </si>
  <si>
    <t>BROWNING FERRIS INDUSTRIES KC</t>
  </si>
  <si>
    <t>LIBERTY</t>
  </si>
  <si>
    <t>CLAY</t>
  </si>
  <si>
    <t>Facility provides waste management services.</t>
  </si>
  <si>
    <t>MO0099503</t>
  </si>
  <si>
    <t>RUSSELL COUNTY REGIONAL STP</t>
  </si>
  <si>
    <t>JAMESTOWN</t>
  </si>
  <si>
    <t>RUSSELL</t>
  </si>
  <si>
    <t>KY0062995</t>
  </si>
  <si>
    <t>CORNING WASTEWATER TREATMENT PLANT</t>
  </si>
  <si>
    <t>CORNING</t>
  </si>
  <si>
    <t>TEHAMA</t>
  </si>
  <si>
    <t>CA0004995</t>
  </si>
  <si>
    <t>SANTA ROSA WATER - LAGUNA TREATMENT PLANT</t>
  </si>
  <si>
    <t>SANTA ROSA</t>
  </si>
  <si>
    <t>SONOMA</t>
  </si>
  <si>
    <t>CA0022764</t>
  </si>
  <si>
    <t>CALEXICO WASTE WATER PLANT</t>
  </si>
  <si>
    <t>CALEXICO</t>
  </si>
  <si>
    <t>IMPERIAL</t>
  </si>
  <si>
    <t>CA7000009</t>
  </si>
  <si>
    <t>GEORGETOWN STP #1</t>
  </si>
  <si>
    <t>GEORGETOWN</t>
  </si>
  <si>
    <t>SCOTT</t>
  </si>
  <si>
    <t>KY0020150</t>
  </si>
  <si>
    <t>VERSAILLES STP</t>
  </si>
  <si>
    <t>VERSAILLES</t>
  </si>
  <si>
    <t>WOODFORD</t>
  </si>
  <si>
    <t>KY0020621</t>
  </si>
  <si>
    <t>ASHLAND WASTEWATER TREATMENT PLANT</t>
  </si>
  <si>
    <t>ASHLAND</t>
  </si>
  <si>
    <t>BOYD</t>
  </si>
  <si>
    <t>KY0022373</t>
  </si>
  <si>
    <t>RADCLIFF STP</t>
  </si>
  <si>
    <t>RADCLIFF</t>
  </si>
  <si>
    <t>KY0022390</t>
  </si>
  <si>
    <t>HITE CREEK WQTC MSD</t>
  </si>
  <si>
    <t>KY0022420</t>
  </si>
  <si>
    <t>FRANKFORT MUNICIPAL STP</t>
  </si>
  <si>
    <t>FRANKFORT</t>
  </si>
  <si>
    <t>FRANKLIN</t>
  </si>
  <si>
    <t>KY0022861</t>
  </si>
  <si>
    <t>HARRODSBURG WWTP EXPANSION</t>
  </si>
  <si>
    <t>HARRODSBURG</t>
  </si>
  <si>
    <t>MERCER</t>
  </si>
  <si>
    <t>KY0027421</t>
  </si>
  <si>
    <t>DANVILLE STP</t>
  </si>
  <si>
    <t>DANVILLE</t>
  </si>
  <si>
    <t>BOYLE</t>
  </si>
  <si>
    <t>KY0057193</t>
  </si>
  <si>
    <t>DEREK R GUTHRIE WQTC MSD</t>
  </si>
  <si>
    <t>KY0078956</t>
  </si>
  <si>
    <t>FALLON WASTEWATER TREATMENT PLANT</t>
  </si>
  <si>
    <t>FALLON</t>
  </si>
  <si>
    <t>CHURCHILL</t>
  </si>
  <si>
    <t>NV</t>
  </si>
  <si>
    <t>Site Name is WWTP</t>
  </si>
  <si>
    <t>NV0020061</t>
  </si>
  <si>
    <t>RUSSELLVILLE STP</t>
  </si>
  <si>
    <t>RUSSELLVILLE</t>
  </si>
  <si>
    <t>LOGAN</t>
  </si>
  <si>
    <t>KY0020877</t>
  </si>
  <si>
    <t>CAMPBELLSVILLE STP</t>
  </si>
  <si>
    <t>CAMPBELLSVILLE</t>
  </si>
  <si>
    <t>TAYLOR</t>
  </si>
  <si>
    <t>KY0054437</t>
  </si>
  <si>
    <t>ISP CHEMICALS LLC</t>
  </si>
  <si>
    <t>CALVERT CITY</t>
  </si>
  <si>
    <t>MARSHALL</t>
  </si>
  <si>
    <t>KY0003701</t>
  </si>
  <si>
    <t>EQUISTAR CHEMICALS LP TUSCOLA PLANT</t>
  </si>
  <si>
    <t>TUSCOLA</t>
  </si>
  <si>
    <t>DOUGLAS</t>
  </si>
  <si>
    <t>IL0000141</t>
  </si>
  <si>
    <t>Conducted refinement (use effluent concentration: 5 ug/L)</t>
  </si>
  <si>
    <t>OWENSBORO SPECIALTY POLYMERS INC.</t>
  </si>
  <si>
    <t>OWENSBORO</t>
  </si>
  <si>
    <t>DAVIESS</t>
  </si>
  <si>
    <t>Facility produces PVC and polyvinyl acetate latex emulsions.</t>
  </si>
  <si>
    <t>KY0001953</t>
  </si>
  <si>
    <t>HUNTSMAN PETROCHEMICAL LLC - CONROE PLANT</t>
  </si>
  <si>
    <t>CONROE</t>
  </si>
  <si>
    <t>MONTGOMERY</t>
  </si>
  <si>
    <t>TX0005592</t>
  </si>
  <si>
    <t>GREENUP JOINT SEWER AGENCY</t>
  </si>
  <si>
    <t>WURTLAND</t>
  </si>
  <si>
    <t>GREENUP</t>
  </si>
  <si>
    <t>KY0033553</t>
  </si>
  <si>
    <t>GEORGETOWN STP #2</t>
  </si>
  <si>
    <t>KY0082007</t>
  </si>
  <si>
    <t>MAYSVILLE STP</t>
  </si>
  <si>
    <t>MAYSVILLE</t>
  </si>
  <si>
    <t>KY0020257</t>
  </si>
  <si>
    <t>AMCOL HEALTH &amp; BEAUTY SOLUTIONS INC</t>
  </si>
  <si>
    <t>LAFAYETTE</t>
  </si>
  <si>
    <t xml:space="preserve">Use of laboratory chemicals </t>
  </si>
  <si>
    <t>Facility is a skin care clinic; assumed to be laboratory use. This also matches 1,1-DCA mapping.</t>
  </si>
  <si>
    <t>LA0108936</t>
  </si>
  <si>
    <t>SHAW INDUSTRIES GROUP INC PLANT 8S</t>
  </si>
  <si>
    <t>COLUMBIA</t>
  </si>
  <si>
    <t>RICHLAND</t>
  </si>
  <si>
    <t>SC</t>
  </si>
  <si>
    <t>Commercial flooring product manufacturer; assumed processing as a reactant.</t>
  </si>
  <si>
    <t>SC0003557</t>
  </si>
  <si>
    <t>QUALAWASH HOLDINGS LLC - QUALA - GEISMAR TERMINAL 260</t>
  </si>
  <si>
    <t>GEISMAR</t>
  </si>
  <si>
    <t>ASCENSION</t>
  </si>
  <si>
    <t>Not mapped to OES</t>
  </si>
  <si>
    <t>Unknown; per "terminal 260" in facility name, this may be "Distribution in Commerce".</t>
  </si>
  <si>
    <t>LA0098191</t>
  </si>
  <si>
    <t>MILLIKEN &amp; COMPANY/MAGNOLIA PLANT</t>
  </si>
  <si>
    <t>BLACKSBURG</t>
  </si>
  <si>
    <t>CHEROKEE</t>
  </si>
  <si>
    <t>Finishing Plants, Cotton</t>
  </si>
  <si>
    <t xml:space="preserve">Textile and Fabric Finishing Mills </t>
  </si>
  <si>
    <t>IS7</t>
  </si>
  <si>
    <t>Textiles, apparel, and leather manufacturing</t>
  </si>
  <si>
    <t>Facility produces textile, chemical, and floor covering products; assumed processing as a reactant.</t>
  </si>
  <si>
    <t>SC0003182</t>
  </si>
  <si>
    <t>CHRIN BROTHERS INC</t>
  </si>
  <si>
    <t>EASTON</t>
  </si>
  <si>
    <t>NORTHAMPTON</t>
  </si>
  <si>
    <t>Facility provides waste management services(https://www.chrin.org/).</t>
  </si>
  <si>
    <t>PA0063142</t>
  </si>
  <si>
    <t>DISCOVERY BAY WWTP</t>
  </si>
  <si>
    <t>DISCOVERY BAY</t>
  </si>
  <si>
    <t>CONTRA COSTA</t>
  </si>
  <si>
    <t>CA0078590</t>
  </si>
  <si>
    <t>GLASGOW STP</t>
  </si>
  <si>
    <t>GLASGOW</t>
  </si>
  <si>
    <t>BARREN</t>
  </si>
  <si>
    <t>KY0021164</t>
  </si>
  <si>
    <t>CROCKETT COGEN PROJECT</t>
  </si>
  <si>
    <t>CROCKETT</t>
  </si>
  <si>
    <t>Facility is a natural-gas fired combustion gas turbine; no OES to map to.</t>
  </si>
  <si>
    <t>CA0029904</t>
  </si>
  <si>
    <t>NILAND SD WWTP</t>
  </si>
  <si>
    <t>NILAND</t>
  </si>
  <si>
    <t>CA0104451</t>
  </si>
  <si>
    <t>FOREST LAWN LANDFILL</t>
  </si>
  <si>
    <t>THREE OAKS</t>
  </si>
  <si>
    <t>BERRIEN</t>
  </si>
  <si>
    <t>MI</t>
  </si>
  <si>
    <t>Facility is a landfill per the facility name.</t>
  </si>
  <si>
    <t>MI0048631</t>
  </si>
  <si>
    <t>BENTON STP</t>
  </si>
  <si>
    <t>BENTON</t>
  </si>
  <si>
    <t>KY0021172</t>
  </si>
  <si>
    <t>MADISONVILLE STP WEST SIDE</t>
  </si>
  <si>
    <t>MADISONVILLE</t>
  </si>
  <si>
    <t>HOPKINS</t>
  </si>
  <si>
    <t>KY0098043</t>
  </si>
  <si>
    <t>CALIPATRIA WWTP</t>
  </si>
  <si>
    <t>CALIPATRIA</t>
  </si>
  <si>
    <t>CA0105015</t>
  </si>
  <si>
    <t>KY STATE REFORMATORY</t>
  </si>
  <si>
    <t>LA GRANGE</t>
  </si>
  <si>
    <t>OLDHAM</t>
  </si>
  <si>
    <t>Individual and Family Services</t>
  </si>
  <si>
    <t xml:space="preserve">Parole Offices and Probation Offices </t>
  </si>
  <si>
    <t>IS47</t>
  </si>
  <si>
    <t>Services</t>
  </si>
  <si>
    <t>KY0040126</t>
  </si>
  <si>
    <t>EL CENTRO GENERATING STATION</t>
  </si>
  <si>
    <t>EL CENTRO</t>
  </si>
  <si>
    <t>Fish Hatcheries and Preserves</t>
  </si>
  <si>
    <t xml:space="preserve">Finfish Farming and Fish Hatcheries </t>
  </si>
  <si>
    <t>IS1</t>
  </si>
  <si>
    <t>Agriculture, Forestry, Fishing and Hunting</t>
  </si>
  <si>
    <t>No OES for power generating stations.</t>
  </si>
  <si>
    <t>CA7000004</t>
  </si>
  <si>
    <t>AUBURN WWTP</t>
  </si>
  <si>
    <t>AUBURN</t>
  </si>
  <si>
    <t>KY0021202</t>
  </si>
  <si>
    <t>FLEMINGSBURG STP</t>
  </si>
  <si>
    <t>FLEMINGSBURG</t>
  </si>
  <si>
    <t>FLEMING</t>
  </si>
  <si>
    <t>KY0021229</t>
  </si>
  <si>
    <t>GOLDEN NUGGET</t>
  </si>
  <si>
    <t>LAS VEGAS</t>
  </si>
  <si>
    <t>Communication Services, Nec</t>
  </si>
  <si>
    <t xml:space="preserve">All Other Telecommunications </t>
  </si>
  <si>
    <t>NAICS/SIC Not Provided</t>
  </si>
  <si>
    <t>Facility is a hotel in Las Vegas; no OES to map to.</t>
  </si>
  <si>
    <t>NV0022993</t>
  </si>
  <si>
    <t>NA</t>
  </si>
  <si>
    <t>Permit Lookup Failed</t>
  </si>
  <si>
    <t>VENETIAN HOTEL AND CASINO</t>
  </si>
  <si>
    <t>CLARK COUNTY</t>
  </si>
  <si>
    <t>Based on 1,1-DCA mapping and reasoning "Discharge of non-contact cooling water from facility, and general discharge".</t>
  </si>
  <si>
    <t>NV0022888</t>
  </si>
  <si>
    <t>SAND ISLAND WASTE WATER TREATMENT PLANT</t>
  </si>
  <si>
    <t>HONOLULU</t>
  </si>
  <si>
    <t>HONOLULU COUNTY</t>
  </si>
  <si>
    <t>HI</t>
  </si>
  <si>
    <t>HI0020117</t>
  </si>
  <si>
    <t>PADUCAH/MCCRACKEN COUNTY JSA - REIDLAND</t>
  </si>
  <si>
    <t>REIDLAND</t>
  </si>
  <si>
    <t>MCCRACKEN</t>
  </si>
  <si>
    <t>KY0025810</t>
  </si>
  <si>
    <t>PIKEVILLE WWTP</t>
  </si>
  <si>
    <t>PIKEVILLE</t>
  </si>
  <si>
    <t>PIKE</t>
  </si>
  <si>
    <t>KY0025291</t>
  </si>
  <si>
    <t>IRVINE STP</t>
  </si>
  <si>
    <t>IRVINE</t>
  </si>
  <si>
    <t>ESTILL</t>
  </si>
  <si>
    <t>Civic and Social Associations</t>
  </si>
  <si>
    <t xml:space="preserve">American Indian and Alaska Native Tribal Governments </t>
  </si>
  <si>
    <t>KY0025909</t>
  </si>
  <si>
    <t>WILLIAMSBURG STP</t>
  </si>
  <si>
    <t>WILLIAMSBURG</t>
  </si>
  <si>
    <t>WHITLEY</t>
  </si>
  <si>
    <t>KY0028347</t>
  </si>
  <si>
    <t>KAHALA HOTEL &amp; RESORT</t>
  </si>
  <si>
    <t>Hotel and resort; no OES to map to.</t>
  </si>
  <si>
    <t>HI0021890</t>
  </si>
  <si>
    <t>ALOUN KAUAI FARMING LLC</t>
  </si>
  <si>
    <t>KEKAHA</t>
  </si>
  <si>
    <t>KAUAI</t>
  </si>
  <si>
    <t>Facility is a farm growing fresh produce for sale; no OES to map to.</t>
  </si>
  <si>
    <t>HI0021654</t>
  </si>
  <si>
    <t>NALCO PRODUCTION LLC - GARYVILLE FACILITY</t>
  </si>
  <si>
    <t>GARYVILLE</t>
  </si>
  <si>
    <t>ST. JOHN PARISH</t>
  </si>
  <si>
    <t>LA0038890</t>
  </si>
  <si>
    <t>CHEMOURS-CHAMBERS WORKS</t>
  </si>
  <si>
    <t>PENNS GROVE</t>
  </si>
  <si>
    <t>SALEM</t>
  </si>
  <si>
    <t>NJ0005100</t>
  </si>
  <si>
    <t>SASOL CHEM USA LLC/OIL CITY</t>
  </si>
  <si>
    <t>OIL CITY</t>
  </si>
  <si>
    <t>VENANGO</t>
  </si>
  <si>
    <t>Chemical manufacturer; assumed processing as a reactant.</t>
  </si>
  <si>
    <t>PA0103381</t>
  </si>
  <si>
    <t>MARYLAND VILLAS APARTMENT COMPLEX</t>
  </si>
  <si>
    <t>Apartment complex; no OES to map to.</t>
  </si>
  <si>
    <t>NV0023043</t>
  </si>
  <si>
    <t>LOMPOC WASTEWATER PLANT</t>
  </si>
  <si>
    <t>LOMPOC</t>
  </si>
  <si>
    <t>SANTA BARBARA</t>
  </si>
  <si>
    <t>CA0048127</t>
  </si>
  <si>
    <t>COLUMBIA/ADAIR COUNTY STP</t>
  </si>
  <si>
    <t>ADAIR</t>
  </si>
  <si>
    <t>KY0024317</t>
  </si>
  <si>
    <t>CLUB CAL NEVA</t>
  </si>
  <si>
    <t>RENO</t>
  </si>
  <si>
    <t>WASHOE COUNTY</t>
  </si>
  <si>
    <t>Facility is a casino; no OES to map to.</t>
  </si>
  <si>
    <t>NV0021067</t>
  </si>
  <si>
    <t>JERRY L RILEY STP</t>
  </si>
  <si>
    <t>BARDSTOWN</t>
  </si>
  <si>
    <t>NELSON</t>
  </si>
  <si>
    <t>KY0104027</t>
  </si>
  <si>
    <t>RICHMOND SILVER CREEK STP</t>
  </si>
  <si>
    <t>BEREA</t>
  </si>
  <si>
    <t>MADISON</t>
  </si>
  <si>
    <t>KY0103357</t>
  </si>
  <si>
    <t>GUTHRIE STP</t>
  </si>
  <si>
    <t>GUTHRIE</t>
  </si>
  <si>
    <t>TODD</t>
  </si>
  <si>
    <t>KY0063649</t>
  </si>
  <si>
    <t>BURKESVILLE WWTP</t>
  </si>
  <si>
    <t>BURKESVILLE</t>
  </si>
  <si>
    <t>CUMBERLAND</t>
  </si>
  <si>
    <t>KY0036854</t>
  </si>
  <si>
    <t>RED RIVER WWTP</t>
  </si>
  <si>
    <t>STANTON</t>
  </si>
  <si>
    <t>POWELL</t>
  </si>
  <si>
    <t>KY0034428</t>
  </si>
  <si>
    <t>EDDYVILLE STP</t>
  </si>
  <si>
    <t>EDDYVILLE</t>
  </si>
  <si>
    <t>LYON</t>
  </si>
  <si>
    <t>KY0027979</t>
  </si>
  <si>
    <t>KENTUCKY AMERICAN WATER CO - NORTHERN STP</t>
  </si>
  <si>
    <t>OWENTON</t>
  </si>
  <si>
    <t>OWEN</t>
  </si>
  <si>
    <t>KY0028312</t>
  </si>
  <si>
    <t>MANCHESTER STP</t>
  </si>
  <si>
    <t>MANCHESTER</t>
  </si>
  <si>
    <t>KY0029122</t>
  </si>
  <si>
    <t>PORTOLA WWTP</t>
  </si>
  <si>
    <t>PORTOLA</t>
  </si>
  <si>
    <t>PLUMAS</t>
  </si>
  <si>
    <t>CA0077844</t>
  </si>
  <si>
    <t>LOLETA WWTF</t>
  </si>
  <si>
    <t>LOLETA</t>
  </si>
  <si>
    <t>HUMBOLDT</t>
  </si>
  <si>
    <t>City of Loleta WWT</t>
  </si>
  <si>
    <t>CA0023671</t>
  </si>
  <si>
    <t>WAILUA WASTEWATER TREATMENT PLANT</t>
  </si>
  <si>
    <t>KAPAA</t>
  </si>
  <si>
    <t>HI0020257</t>
  </si>
  <si>
    <t>JACKSON WWTP</t>
  </si>
  <si>
    <t>AMADOR</t>
  </si>
  <si>
    <t>CA0079391</t>
  </si>
  <si>
    <t>LARIMER ENERGY FACILITY</t>
  </si>
  <si>
    <t>FORT COLLINS</t>
  </si>
  <si>
    <t>LARIMER</t>
  </si>
  <si>
    <t>CO</t>
  </si>
  <si>
    <t>Solar energy project; no OES to map to.</t>
  </si>
  <si>
    <t>CO0049056</t>
  </si>
  <si>
    <t>CITY OF SAFFORD - GILA RESOURCES WRP</t>
  </si>
  <si>
    <t>SAFFORD</t>
  </si>
  <si>
    <t>GRAHAM</t>
  </si>
  <si>
    <t>AZ</t>
  </si>
  <si>
    <t>AZ0024911</t>
  </si>
  <si>
    <t>COUNTRY LIFE MH &amp; RV PARK</t>
  </si>
  <si>
    <t>RV park; no OES to map to.</t>
  </si>
  <si>
    <t>CA0104264</t>
  </si>
  <si>
    <t>DATE GARDENS MOBILE HOME PARK</t>
  </si>
  <si>
    <t>Mobile home complex; no OES to map to.</t>
  </si>
  <si>
    <t>CA0104841</t>
  </si>
  <si>
    <t>SOLVAY SOLEXIS INC</t>
  </si>
  <si>
    <t>THOROFARE</t>
  </si>
  <si>
    <t>NJ0005185</t>
  </si>
  <si>
    <t>HAWAII COUNTY HILO WWTP</t>
  </si>
  <si>
    <t>HILO</t>
  </si>
  <si>
    <t>HAWAII</t>
  </si>
  <si>
    <t>HI0021377</t>
  </si>
  <si>
    <t>SANTA CRUZ WASTEWATER TREATMENT PLANT</t>
  </si>
  <si>
    <t>SANTA CRUZ</t>
  </si>
  <si>
    <t>CA0048194</t>
  </si>
  <si>
    <t>CARROLLTON REGIONAL WWTP</t>
  </si>
  <si>
    <t>CARROLLTON</t>
  </si>
  <si>
    <t>CARROLL</t>
  </si>
  <si>
    <t>KY0104931</t>
  </si>
  <si>
    <t>CAESAR'S PALACE (257)</t>
  </si>
  <si>
    <t>NV0023191</t>
  </si>
  <si>
    <t>NORTHERN MADISON COUNTY SANITATION DISTRICT</t>
  </si>
  <si>
    <t>RICHMOND</t>
  </si>
  <si>
    <t>KY0105376</t>
  </si>
  <si>
    <t>VOPAK TERMINAL LONG BEACH INC</t>
  </si>
  <si>
    <t>SAN PEDRO</t>
  </si>
  <si>
    <t>LOS ANGELES</t>
  </si>
  <si>
    <t>Chemicals and Allied Products, Nec</t>
  </si>
  <si>
    <t xml:space="preserve">Wholesale Trade Agents and Brokers </t>
  </si>
  <si>
    <t>IS46</t>
  </si>
  <si>
    <t>Wholesale and Retail Trade</t>
  </si>
  <si>
    <t>Repackaging</t>
  </si>
  <si>
    <t>Vopak is a storage and distribution company</t>
  </si>
  <si>
    <t>CA0064165</t>
  </si>
  <si>
    <t>LAS VEGAS ACADEMY</t>
  </si>
  <si>
    <t>Amusement and Recreation, Nec</t>
  </si>
  <si>
    <t xml:space="preserve">All Other Personal Services </t>
  </si>
  <si>
    <t>NV0023485</t>
  </si>
  <si>
    <t>FUTUREFUEL CHEMICAL COMPANY</t>
  </si>
  <si>
    <t>BATESVILLE</t>
  </si>
  <si>
    <t>INDEPENDENCE COUNTY</t>
  </si>
  <si>
    <t>Specialty chemical and biodiesel manufacturer.</t>
  </si>
  <si>
    <t>AR0035386</t>
  </si>
  <si>
    <t>IMTT-ILLINOIS LLC</t>
  </si>
  <si>
    <t>LEMONT</t>
  </si>
  <si>
    <t>COOK</t>
  </si>
  <si>
    <t>Facility provides bulk liquid storage. Could be repackaging but also potentially "Distribution in Commerce".</t>
  </si>
  <si>
    <t>IL0005126</t>
  </si>
  <si>
    <t>THE STIRLING CLUB</t>
  </si>
  <si>
    <t>Social club; no OES to map to.</t>
  </si>
  <si>
    <t>NV0023256</t>
  </si>
  <si>
    <t>HONOULIULI WWTP</t>
  </si>
  <si>
    <t>EWA BEACH</t>
  </si>
  <si>
    <t>HI0020877</t>
  </si>
  <si>
    <t>CYNTHIANA STP (NEW)</t>
  </si>
  <si>
    <t>CYNTHIANA</t>
  </si>
  <si>
    <t>HARRISON</t>
  </si>
  <si>
    <t>KY0105856</t>
  </si>
  <si>
    <t>SHEPHERDSVILLE STP</t>
  </si>
  <si>
    <t>SHEPHERDSVILLE</t>
  </si>
  <si>
    <t>BULLITT</t>
  </si>
  <si>
    <t>KY0027359</t>
  </si>
  <si>
    <t>NAVY PUBLIC WORKS CENTER</t>
  </si>
  <si>
    <t>PEARL HARBOR</t>
  </si>
  <si>
    <t>HI0110086</t>
  </si>
  <si>
    <t>OHIO RIVER WWTP</t>
  </si>
  <si>
    <t>GOSHEN</t>
  </si>
  <si>
    <t>KY0106143</t>
  </si>
  <si>
    <t>FALMOUTH STP (NEW)</t>
  </si>
  <si>
    <t>FALMOUTH</t>
  </si>
  <si>
    <t>PENDLETON</t>
  </si>
  <si>
    <t>KY0106267</t>
  </si>
  <si>
    <t>TUBA CITY WWTP</t>
  </si>
  <si>
    <t>TUBA CITY</t>
  </si>
  <si>
    <t>COCONINO</t>
  </si>
  <si>
    <t>NN0020290</t>
  </si>
  <si>
    <t>SHIPROCK WWTF</t>
  </si>
  <si>
    <t>SHIPROCK</t>
  </si>
  <si>
    <t>SAN JUAN</t>
  </si>
  <si>
    <t>NM</t>
  </si>
  <si>
    <t>NN0020621</t>
  </si>
  <si>
    <t>WINDOW ROCK WASTEWATER TREATMENT FACILITY</t>
  </si>
  <si>
    <t>FORT DEFIANCE</t>
  </si>
  <si>
    <t>APACHE</t>
  </si>
  <si>
    <t>NN0021555</t>
  </si>
  <si>
    <t>COPPER COVE WWRF</t>
  </si>
  <si>
    <t>COPPEROPOLIS</t>
  </si>
  <si>
    <t>CALAVERAS</t>
  </si>
  <si>
    <t>Facility is a wastewater treament plant.</t>
  </si>
  <si>
    <t>CA0084620</t>
  </si>
  <si>
    <t>VOPAK TERMINAL LOS ANGELES</t>
  </si>
  <si>
    <t>WILMINGTON</t>
  </si>
  <si>
    <t>CA0063177</t>
  </si>
  <si>
    <t>CITY OF ANGELS WWTP</t>
  </si>
  <si>
    <t>ANGELS CAMP</t>
  </si>
  <si>
    <t>CA0085201</t>
  </si>
  <si>
    <t>BATH COUNTY INDUSTRIAL PARK</t>
  </si>
  <si>
    <t>OWINGSVILLE</t>
  </si>
  <si>
    <t>BATH</t>
  </si>
  <si>
    <t>KY0106887</t>
  </si>
  <si>
    <t>BRAWLEY WASTEWATER TREATMENT PLANT</t>
  </si>
  <si>
    <t>BRAWLEY</t>
  </si>
  <si>
    <t>CA0104523</t>
  </si>
  <si>
    <t>RICHMOND OTTER CREEK STP</t>
  </si>
  <si>
    <t>KY0107107</t>
  </si>
  <si>
    <t>VALERO REFINING COMPANY-CALIF</t>
  </si>
  <si>
    <t>BENICIA</t>
  </si>
  <si>
    <t>SOLANO</t>
  </si>
  <si>
    <t>Oil refinery; assumed processing as a reactant.</t>
  </si>
  <si>
    <t>CA0005550</t>
  </si>
  <si>
    <t>HONEYWELL INTERNATIONAL INC - GEISMAR COMPLEX</t>
  </si>
  <si>
    <t>LA0006181</t>
  </si>
  <si>
    <t>EQUISTAR CHEMICALS-LAPORTE</t>
  </si>
  <si>
    <t>LAPORTE</t>
  </si>
  <si>
    <t>TX0119792</t>
  </si>
  <si>
    <t>HERITAGE AT SILVER SPRING TITLEHOLDER, LLC</t>
  </si>
  <si>
    <t>SILVER SPRING</t>
  </si>
  <si>
    <t>MD</t>
  </si>
  <si>
    <t>Nonmetallic Minerals Services, Except Fuels</t>
  </si>
  <si>
    <t xml:space="preserve">Support Activities for Nonmetallic Minerals (except Fuels) Mining </t>
  </si>
  <si>
    <t>IS2</t>
  </si>
  <si>
    <t>Oil and Gas Drilling, Extraction, and Support Activities</t>
  </si>
  <si>
    <t>MD0071790</t>
  </si>
  <si>
    <t>FREEPORT-MCMORAN PRODUCED WRF</t>
  </si>
  <si>
    <t>ARROYO GRANDE</t>
  </si>
  <si>
    <t>SAN LUIS OBISPO</t>
  </si>
  <si>
    <t>Water reclamation facility.</t>
  </si>
  <si>
    <t>CA0050628</t>
  </si>
  <si>
    <t>NORTHERN KY SANITATION DISTRICT 1 DRY CREEK WWTP</t>
  </si>
  <si>
    <t>ERLANGER</t>
  </si>
  <si>
    <t>KENTON</t>
  </si>
  <si>
    <t>KY0021466</t>
  </si>
  <si>
    <t>LANCASTER STP</t>
  </si>
  <si>
    <t>LANCASTER</t>
  </si>
  <si>
    <t>GARRARD</t>
  </si>
  <si>
    <t>KY0020974</t>
  </si>
  <si>
    <t>MOUNT STERLING HINKSTON CREEK STP</t>
  </si>
  <si>
    <t>MT STERLING</t>
  </si>
  <si>
    <t>KY0104400</t>
  </si>
  <si>
    <t>HANGTOWN CREEK WWTP</t>
  </si>
  <si>
    <t>PLACERVILLE</t>
  </si>
  <si>
    <t>EL DORADO</t>
  </si>
  <si>
    <t>CAC439621</t>
  </si>
  <si>
    <t>WOODLAND WPCF</t>
  </si>
  <si>
    <t>WOODLAND</t>
  </si>
  <si>
    <t>YOLO</t>
  </si>
  <si>
    <t>CA0077950</t>
  </si>
  <si>
    <t>MANTECA WWQCF</t>
  </si>
  <si>
    <t>MANTECA</t>
  </si>
  <si>
    <t>SAN JOAQUIN</t>
  </si>
  <si>
    <t>City of Manteca WWT</t>
  </si>
  <si>
    <t>CA0081558</t>
  </si>
  <si>
    <t>FRANKLIN TWP SEW AUTH STP</t>
  </si>
  <si>
    <t>WAYNESBURG</t>
  </si>
  <si>
    <t>GREENE</t>
  </si>
  <si>
    <t>PA0046426</t>
  </si>
  <si>
    <t>HOPKINSVILLE HAMMOND WOOD STP</t>
  </si>
  <si>
    <t>HOPKINSVILLE</t>
  </si>
  <si>
    <t>CHRISTIAN</t>
  </si>
  <si>
    <t>KY0066532</t>
  </si>
  <si>
    <t>RWRA MAX RHOADS WWTP</t>
  </si>
  <si>
    <t>KY0020095</t>
  </si>
  <si>
    <t>BEREA MUNICIPAL UTILITIES WWTP</t>
  </si>
  <si>
    <t>KY0079898</t>
  </si>
  <si>
    <t>PHILLIPS 66 BAYWAY REFINERY</t>
  </si>
  <si>
    <t>LINDEN</t>
  </si>
  <si>
    <t>UNION</t>
  </si>
  <si>
    <t>Petroleum refinery; assumed processing as a reactant.</t>
  </si>
  <si>
    <t>NJ0001511</t>
  </si>
  <si>
    <t>RESORTS WORLD LAS VEGAS</t>
  </si>
  <si>
    <t>Facility is a hotel; no OES to map to.</t>
  </si>
  <si>
    <t>NV0023621</t>
  </si>
  <si>
    <t>US MARINE CORPS BASE HAWAII</t>
  </si>
  <si>
    <t>M C B H KANEOHE BAY</t>
  </si>
  <si>
    <t>HI0110078</t>
  </si>
  <si>
    <t>US DEPARTMENT OF THE AIR FORCE</t>
  </si>
  <si>
    <t>SAN ANTONIO</t>
  </si>
  <si>
    <t>BEXAR</t>
  </si>
  <si>
    <t>National Security</t>
  </si>
  <si>
    <t xml:space="preserve">National Security </t>
  </si>
  <si>
    <t>US Airforce Base; no OES to map to.</t>
  </si>
  <si>
    <t>TX0116114</t>
  </si>
  <si>
    <t>APS FOUR CORNERS POWER PLANT</t>
  </si>
  <si>
    <t>FRUITLAND</t>
  </si>
  <si>
    <t>Facility is a powerplant; no OES to map to.</t>
  </si>
  <si>
    <t>NN0000019</t>
  </si>
  <si>
    <t>CEDAR CREEK WWTP</t>
  </si>
  <si>
    <t>KY0098540</t>
  </si>
  <si>
    <t>FLOYDS FORK WQTC MSD</t>
  </si>
  <si>
    <t>KY0102784</t>
  </si>
  <si>
    <t>OWENSBORO EAST WWTP</t>
  </si>
  <si>
    <t>KY0073377</t>
  </si>
  <si>
    <t>TRONOX LLC</t>
  </si>
  <si>
    <t>HENDERSON</t>
  </si>
  <si>
    <t>Special Trade Contractors, Nec</t>
  </si>
  <si>
    <t>All Other Specialty Trade Contractors</t>
  </si>
  <si>
    <t>IS5</t>
  </si>
  <si>
    <t>Construction</t>
  </si>
  <si>
    <t>Remediation treatment facility to remove chromium and perchlorate from groundwater</t>
  </si>
  <si>
    <t>NV0023060</t>
  </si>
  <si>
    <t>PRAIRIE STATE GENERATING STATION</t>
  </si>
  <si>
    <t>MARISSA</t>
  </si>
  <si>
    <t>WASHINGTON</t>
  </si>
  <si>
    <t>Coal power plant; no OES to map to.</t>
  </si>
  <si>
    <t>IL0076996</t>
  </si>
  <si>
    <t>MOREHEAD WWTP</t>
  </si>
  <si>
    <t>MOREHEAD</t>
  </si>
  <si>
    <t>ROWAN</t>
  </si>
  <si>
    <t>KY0052752</t>
  </si>
  <si>
    <t>WILLIAMSTOWN/DRY RIDGE WRF</t>
  </si>
  <si>
    <t>WILLIAMSTOWN</t>
  </si>
  <si>
    <t>GRANT</t>
  </si>
  <si>
    <t>KY0109991</t>
  </si>
  <si>
    <t>CURIA MISSOURI INC</t>
  </si>
  <si>
    <t>SPRINGFIELD</t>
  </si>
  <si>
    <t>Facility produces pharmaceuticals.</t>
  </si>
  <si>
    <t>MO0001970</t>
  </si>
  <si>
    <t>LA PORTE PLANT</t>
  </si>
  <si>
    <t>Facility (total Petrochemicals &amp; Refining) produced plastics.</t>
  </si>
  <si>
    <t>TX0007421</t>
  </si>
  <si>
    <t>PEARL HARBOR NAVAL SHIPYARD &amp; INTERMEDIATE MAINTENANCE FACILITY</t>
  </si>
  <si>
    <t>Unknown how ship building and repairing would fit into any of the OES's</t>
  </si>
  <si>
    <t>HI0110230</t>
  </si>
  <si>
    <t>BELL-CARTER OLIVE CO. WWTP</t>
  </si>
  <si>
    <t>CA0083721</t>
  </si>
  <si>
    <t>CALUMET MISSOURI, LLC</t>
  </si>
  <si>
    <t>LOUISIANA</t>
  </si>
  <si>
    <t>MO0137243</t>
  </si>
  <si>
    <t>WESTERN REGIONAL WATER RECLAMATION FACILITY</t>
  </si>
  <si>
    <t>PETERSBURG</t>
  </si>
  <si>
    <t>BOONE</t>
  </si>
  <si>
    <t>KY0107239</t>
  </si>
  <si>
    <t>COLUSA WWTP</t>
  </si>
  <si>
    <t>COLUSA</t>
  </si>
  <si>
    <t>CA0078999</t>
  </si>
  <si>
    <t>BURLINGAME WWTP</t>
  </si>
  <si>
    <t>BURLINGAME</t>
  </si>
  <si>
    <t>SAN MATEO</t>
  </si>
  <si>
    <t>CA0037788</t>
  </si>
  <si>
    <t>BEAUMONT WWTF</t>
  </si>
  <si>
    <t>BEAUMONT</t>
  </si>
  <si>
    <t>RIVERSIDE</t>
  </si>
  <si>
    <t>CA0105376</t>
  </si>
  <si>
    <t>CONFLUENCE PARK APARTMENTS</t>
  </si>
  <si>
    <t>DENVER</t>
  </si>
  <si>
    <t>CO0049003</t>
  </si>
  <si>
    <t>NORTH STORAGE FACILITY</t>
  </si>
  <si>
    <t>MONT BELVIEU</t>
  </si>
  <si>
    <t>CHAMBERS COUNTY</t>
  </si>
  <si>
    <t>TX0102326</t>
  </si>
  <si>
    <t>TAMINCO EASTMAN US - ST GABRIEL PLANT</t>
  </si>
  <si>
    <t>LA0046361</t>
  </si>
  <si>
    <t>BVPV STYRENICS LLC/BEAVER</t>
  </si>
  <si>
    <t>Assumed processing as a reactant based on SIC and NAICS; this also matches 1,1,-DCA mapping.</t>
  </si>
  <si>
    <t>PA0006254</t>
  </si>
  <si>
    <t>LAS VEGAS CONVENTION AND VISITORS AUTHORITY REMEDIATION SYSTEM</t>
  </si>
  <si>
    <t>Site name indicates remediation</t>
  </si>
  <si>
    <t>NV0024232</t>
  </si>
  <si>
    <t>ENTERPRISE PASADENA PLANT</t>
  </si>
  <si>
    <t>PASADENA</t>
  </si>
  <si>
    <t>TX0131768</t>
  </si>
  <si>
    <t>(use if Equistar receiving waterbody conc is changed to 5ug/L)</t>
  </si>
  <si>
    <t>MCCARRAN INTERNATIONAL AIRPORT</t>
  </si>
  <si>
    <t>Airport; no OES to map to.</t>
  </si>
  <si>
    <t>NV0023761</t>
  </si>
  <si>
    <t>WEST COUNTY AGENCY COMMON OUTFALL</t>
  </si>
  <si>
    <t>CA0038539</t>
  </si>
  <si>
    <t>CENTRAL CITY STP</t>
  </si>
  <si>
    <t>CENTRAL CITY</t>
  </si>
  <si>
    <t>MUHLENBERG</t>
  </si>
  <si>
    <t>KY0023540</t>
  </si>
  <si>
    <t>EMINENCE STP</t>
  </si>
  <si>
    <t>EMINENCE</t>
  </si>
  <si>
    <t>HENRY</t>
  </si>
  <si>
    <t>KY0026883</t>
  </si>
  <si>
    <t>VILLAGE SHOP #4/SINCLAIR STATION</t>
  </si>
  <si>
    <t>Meat and Fish Markets</t>
  </si>
  <si>
    <t xml:space="preserve">Fish and Seafood Retailers </t>
  </si>
  <si>
    <t>24-hr gas station in Las Vegas; no OES to map to.</t>
  </si>
  <si>
    <t>NV0024220</t>
  </si>
  <si>
    <t>WINCHESTER MUNICIPAL UTILITIES</t>
  </si>
  <si>
    <t>KY0108740</t>
  </si>
  <si>
    <t>BIO-LAB, INC., A CHEMTURA COMPANY</t>
  </si>
  <si>
    <t>Facility produces swimming pool and spa water care products.</t>
  </si>
  <si>
    <t>LA0125041</t>
  </si>
  <si>
    <t>MORGANFIELD WWTP</t>
  </si>
  <si>
    <t>MORGANFIELD</t>
  </si>
  <si>
    <t>KY0021440</t>
  </si>
  <si>
    <t>OLDHAM COUNTY ENVIRONMENTAL AUTHORITY REGIONAL WWTP</t>
  </si>
  <si>
    <t>CRESTWOOD</t>
  </si>
  <si>
    <t>KY0111716</t>
  </si>
  <si>
    <t>HARRAH'S NORTHERN CALIFORNIA WWTP</t>
  </si>
  <si>
    <t>IONE</t>
  </si>
  <si>
    <t>CA0049675</t>
  </si>
  <si>
    <t>SFIA, MEL LEONG SANITARY AND INDUSTRIAL TREATMENT PLANTS</t>
  </si>
  <si>
    <t>SAN FRANCISCO</t>
  </si>
  <si>
    <t>SAN FRANCISCO COUNTY</t>
  </si>
  <si>
    <t>CA0038318</t>
  </si>
  <si>
    <t>INGLEWOOD OIL FIELD</t>
  </si>
  <si>
    <t>Facility is an oil field; no OES to map to.</t>
  </si>
  <si>
    <t>CA0057827</t>
  </si>
  <si>
    <t>NORTHERN EDGE CASINO</t>
  </si>
  <si>
    <t>NN0030343</t>
  </si>
  <si>
    <t>ROHM &amp; HAAS BRISTOL FACILITY</t>
  </si>
  <si>
    <t>CROYDON</t>
  </si>
  <si>
    <t>BUCKS</t>
  </si>
  <si>
    <t>Remediation site per EPA: https://19january2017snapshot.epa.gov/hwcorrectiveactionsites/hazardous-waste-cleanup-dow-chemical-formerly-rohm-and-haas-chemicals-llc_.html</t>
  </si>
  <si>
    <t>PA0012769</t>
  </si>
  <si>
    <t>NPC SERVICES, INC.- PETRO-PROCESSORS OF LOUISIANA, INC. SITE</t>
  </si>
  <si>
    <t>BATON ROUGE</t>
  </si>
  <si>
    <t>EAST BATON ROUGE</t>
  </si>
  <si>
    <t>LA0066214</t>
  </si>
  <si>
    <t>SCHUYLER FALLS CLOSED LANDFILL</t>
  </si>
  <si>
    <t>SCHUYLER FALLS</t>
  </si>
  <si>
    <t>CLINTON</t>
  </si>
  <si>
    <t>Air, Water, and Solid Waste Management</t>
  </si>
  <si>
    <t xml:space="preserve">Administration of Air and Water Resource and Solid Waste Management Programs </t>
  </si>
  <si>
    <t>Landfill based on site name</t>
  </si>
  <si>
    <t>NY0256552</t>
  </si>
  <si>
    <t>FOUNDRY 2 ST</t>
  </si>
  <si>
    <t>LOVELAND</t>
  </si>
  <si>
    <t>Barber Shops</t>
  </si>
  <si>
    <t xml:space="preserve">Cosmetology and Barber Schools </t>
  </si>
  <si>
    <t>CO0049038</t>
  </si>
  <si>
    <t>MCDONALD FARMS ENTERPRISES INC</t>
  </si>
  <si>
    <t>Heavy Construction, Nec</t>
  </si>
  <si>
    <t xml:space="preserve">Other Heavy and Civil Engineering Construction </t>
  </si>
  <si>
    <t>Facility provides wastewater treatment and waste hauling services; mapped to general waste handling since site is not a dedicated POTW.</t>
  </si>
  <si>
    <t>CO0049005</t>
  </si>
  <si>
    <t>LOTTE CHEMICAL LOUISIANA LLC</t>
  </si>
  <si>
    <t>LA0127268</t>
  </si>
  <si>
    <t>HERCULES GIBBSTOWN GROUNDWATER TREATMENT SITE</t>
  </si>
  <si>
    <t>GREENWICH TWP</t>
  </si>
  <si>
    <t>Consistent with 1,1-DCA</t>
  </si>
  <si>
    <t>NJG005134</t>
  </si>
  <si>
    <t>FORMER NUODEX CORP FACILITY</t>
  </si>
  <si>
    <t>WOODBRIDGE TWP</t>
  </si>
  <si>
    <t>Internet search indicates remediation (https://brownandcaldwell.com/project/fast-track-remediation-and-redevelopment-of-former-manufacturing-site/)</t>
  </si>
  <si>
    <t>NJG197548</t>
  </si>
  <si>
    <t>VIRIDIS CHEMICAL</t>
  </si>
  <si>
    <t>COLUMBUS</t>
  </si>
  <si>
    <t>PLATTE</t>
  </si>
  <si>
    <t>NE</t>
  </si>
  <si>
    <t>Ethyl acetate manufacturer; assumed processing as a reactant.</t>
  </si>
  <si>
    <t>NE0139556</t>
  </si>
  <si>
    <t>DEER CREEK WWTP</t>
  </si>
  <si>
    <t>CAMERON PARK</t>
  </si>
  <si>
    <t>CAC433255</t>
  </si>
  <si>
    <t>BAE SYSTEMS ORDNANCE SYSTEMS INC.</t>
  </si>
  <si>
    <t>HAWKINS COUNTY</t>
  </si>
  <si>
    <t>Toilet Preparations</t>
  </si>
  <si>
    <t>Toilet Preparation Manufacturing</t>
  </si>
  <si>
    <t>IS29</t>
  </si>
  <si>
    <t>Soap, Cleaning Compound, and Toilet Preparation Manufacturing</t>
  </si>
  <si>
    <t>TN0003671</t>
  </si>
  <si>
    <t>ALLEGIANT STADIUM</t>
  </si>
  <si>
    <t>Dance Studios, Schools, and Halls</t>
  </si>
  <si>
    <t xml:space="preserve">Fine Arts Schools </t>
  </si>
  <si>
    <t>NV0024239</t>
  </si>
  <si>
    <t>200 MAIN STREET</t>
  </si>
  <si>
    <t>CAMBRIDGE</t>
  </si>
  <si>
    <t>MIDDLESEX COUNTY</t>
  </si>
  <si>
    <t>MA</t>
  </si>
  <si>
    <t>Location seems to be an apartment complex. No OES to map to.</t>
  </si>
  <si>
    <t>MAG912056</t>
  </si>
  <si>
    <t>TESORO LOGISTICS OPERATIONS LLC MARTINEZ TERMINAL</t>
  </si>
  <si>
    <t>PACHECO</t>
  </si>
  <si>
    <t>Facility is a tank farm/distributor; assumed distribution in commerce.</t>
  </si>
  <si>
    <t>CA0004961</t>
  </si>
  <si>
    <t>115KV UNDERGROUND TRANSMISSION LINE - ANDREW SQUARE TO DEWAR STREET</t>
  </si>
  <si>
    <t>BOSTON</t>
  </si>
  <si>
    <t>SUFFOLK COUNTY</t>
  </si>
  <si>
    <t>Underground transmission line; no OES to map to.</t>
  </si>
  <si>
    <t>MAG912023</t>
  </si>
  <si>
    <t>INPUTS SELECTED FOR EXPOSURE AND RISK EQUATIONS</t>
  </si>
  <si>
    <t>Exposure Inputs</t>
  </si>
  <si>
    <t>30Q5/ADR/Acute</t>
  </si>
  <si>
    <t>HM/ADD/Chronic</t>
  </si>
  <si>
    <t>Source / Notes</t>
  </si>
  <si>
    <t>SWC for EFAST calc results, Manufacturing as a Byproduct (ug/L)</t>
  </si>
  <si>
    <t>SWC for EFAST calc results, Processing as a Reactant (ug/L)</t>
  </si>
  <si>
    <t xml:space="preserve">350 day average from Processing as a Reactant: ISP Chemical (KY0003701) OES operating days release </t>
  </si>
  <si>
    <t>SWC for EFAST calc results, Processing Aid (ug/L)</t>
  </si>
  <si>
    <t>SWC for EFAST calc results, Use of Laboratory Chemical (ug/L)</t>
  </si>
  <si>
    <t>SWC for EFAST calc results, All Purpose Liquid Cleaner (ug/L)</t>
  </si>
  <si>
    <t>SWC for EFAST calc results, Formulation of  cleaning and furnishing care products (ug/L)</t>
  </si>
  <si>
    <t>SWC for EFAST calc results, Repackaging (ug/L)</t>
  </si>
  <si>
    <t>SWC for EFAST calc results, Distribution in Commerce (ug/L)</t>
  </si>
  <si>
    <t>SWC for EFAST calc results, POTW (ug/L)</t>
  </si>
  <si>
    <t>SWC for EFAST calc results, Remediation (ug/L)</t>
  </si>
  <si>
    <t>SWC for EFAST calc results, Waste Handling, Treatment and Disposal (ug/L)</t>
  </si>
  <si>
    <t>250 day average from Unknown: Northern Edge Casino (NN0030343)</t>
  </si>
  <si>
    <t>BCF (modeled, regression-based) (L/kg)</t>
  </si>
  <si>
    <t>BAF (modeled, Arnot-Gobas) (L/kg)</t>
  </si>
  <si>
    <t>Empirical fish tissue conc (mg/kg)</t>
  </si>
  <si>
    <t>CF1 (mg/ug)</t>
  </si>
  <si>
    <t>CF2 (kg/g)</t>
  </si>
  <si>
    <t>ED (day for ADR, years for ADD, LADD)</t>
  </si>
  <si>
    <t>AT (day for ADR, years for ADD, LADD)</t>
  </si>
  <si>
    <t>Fish Ingestion Rate (IR) (g/kg-day, general population)</t>
  </si>
  <si>
    <t>Refer to ReadMe tab</t>
  </si>
  <si>
    <t>Infant (&lt;1 year)</t>
  </si>
  <si>
    <t>Young toddler (1 to &lt;2 years)</t>
  </si>
  <si>
    <t>Toddler (2 to &lt;3 years)</t>
  </si>
  <si>
    <t>Small child (3 to &lt;6 years)</t>
  </si>
  <si>
    <t>Child (6 to &lt;11 years)</t>
  </si>
  <si>
    <t>Teen ( 11 to &lt; 16 years)</t>
  </si>
  <si>
    <t xml:space="preserve">Adult (16 to &lt;70 years) </t>
  </si>
  <si>
    <t>Fish Ingestion Rate (IR) (g/kg-day, subsistence fisher)</t>
  </si>
  <si>
    <t>Adult</t>
  </si>
  <si>
    <t>Fish Ingestion Rate (IR)(g/kg-day, tribal population)</t>
  </si>
  <si>
    <t>Adult (current)</t>
  </si>
  <si>
    <t>Adult (heritage)</t>
  </si>
  <si>
    <t>Hazard Values</t>
  </si>
  <si>
    <t>PODs (mg/kg-day for non-cancer)</t>
  </si>
  <si>
    <t>Benchmark</t>
  </si>
  <si>
    <t>Child (3-5 years)</t>
  </si>
  <si>
    <t>Youth (6-11 years)</t>
  </si>
  <si>
    <t>GENERAL POPULATION EXPOSURE AND RISK</t>
  </si>
  <si>
    <t xml:space="preserve">Fish Ingestion Exposure and Risk EFAST Calc SWC Results, Processing as a Reactant (ug/L): ISP Chemical (KY0003701) OES operating days release </t>
  </si>
  <si>
    <t>Adult (16 to &lt;70 years)</t>
  </si>
  <si>
    <t>Teen (11 to &lt; 16 years)</t>
  </si>
  <si>
    <t>ADR (mg/kg-day)</t>
  </si>
  <si>
    <t>ADD (mg/kg-day)</t>
  </si>
  <si>
    <t>Dose - BCF</t>
  </si>
  <si>
    <t>MOE - BCF</t>
  </si>
  <si>
    <t>Fish Ingestion Exposure and Risk EFAST Calc SWC Results for Processing Aid: Kodak Park (NY0001643) OES operating days release</t>
  </si>
  <si>
    <t>Fish Ingestion Exposure and Risk Using EFAST Calc SWC Results, Use of Laboratory Chemical: Amcol Health &amp; Beauty Solutions, Inc (LA0108936)</t>
  </si>
  <si>
    <t>Fish Ingestion Exposure and Risk Using EFAST Calc SWC, All Purpose Liquid Cleaner: Allegiant Stadium (NV0024239)</t>
  </si>
  <si>
    <t>Fish Ingestion Exposure and Risk Using EFAST Calc SWC, Formulation of cleaning and furnishing care products: BAE Systems Ordnance Systems, Inc (TN0003671)</t>
  </si>
  <si>
    <t>Fish Ingestion Exposure and Risk Using EFAST Calc SWC, Repackaging: IMTT-Illinois, LLC (IL0005126)</t>
  </si>
  <si>
    <t>Fish Ingestion Exposure and Risk Using EFAST Calc SWC, Distribution in Commerce: Vpak Termal, Long Beach, Inc (CA0064165)</t>
  </si>
  <si>
    <t>Fish Ingestion Exposure and Risk Using EFAST Calc SWC, POTW: Franklin TWP Sew Auth. (PA0046326)</t>
  </si>
  <si>
    <t>Fish Ingestion Exposure and Risk Using EFAST Calc SWC, Remediation: Las Vegas Convention and Visitors Authority Remediation System (NV0024232)</t>
  </si>
  <si>
    <t>Fish Ingestion Exposure and Risk Using EFAST Calc SWC, Waste Handling, Treatment and Disposal: Green America Recycling, LLC (MO0111686)</t>
  </si>
  <si>
    <t>Fish Ingestion Exposure and Risk Using EFAST Calc SWC, Unknown: Northern Edge Casino (NN0030343)</t>
  </si>
  <si>
    <t>FISH TISSUE CONCENTRATIONS</t>
  </si>
  <si>
    <t>Fish Tissue Concentration Based on Surface Water Concentrations (SWC)</t>
  </si>
  <si>
    <t>SWC Type</t>
  </si>
  <si>
    <t>Modeled SWC, Processing as a reactant (ug/L)</t>
  </si>
  <si>
    <t>Modeled SWC, Processing Aid (ug/L)</t>
  </si>
  <si>
    <t>Modeled SWC, Use of Laboratory Chemical (ug/L)</t>
  </si>
  <si>
    <t>Modeled SWC, All purpose liquid cleaner (ug/L)</t>
  </si>
  <si>
    <t>Modeled SWC, Formulation of  Cleaning and Furnishing care products (ug/L)</t>
  </si>
  <si>
    <t>Modeled SWC, Repackaging (ug/L)</t>
  </si>
  <si>
    <t>Modeled SWC, Distribution in Commerce (ug/L)</t>
  </si>
  <si>
    <t>Modeled SWC, POTW (ug/L)</t>
  </si>
  <si>
    <t>Modeled SWC, Remediation (ug/L)</t>
  </si>
  <si>
    <t>Modeled SWC, Waste Handling, Treatment and Disposal (ug/L)</t>
  </si>
  <si>
    <t>Modeled SWC, Unknown (ug/L)</t>
  </si>
  <si>
    <t>NN0030343, Tribal exposure from Northern Edge Casino release</t>
  </si>
  <si>
    <t>Empirical Fish Tissue Concentration</t>
  </si>
  <si>
    <t>HERO</t>
  </si>
  <si>
    <t>Fish Tissue Concentration (mg/kg)</t>
  </si>
  <si>
    <t>Notes</t>
  </si>
  <si>
    <t>Data from US study only</t>
  </si>
  <si>
    <t>SUBSISTENCE FISHER EXPOSURE AND RISK</t>
  </si>
  <si>
    <t>Adult (78 years)</t>
  </si>
  <si>
    <t>LADD (mg/kg-day)</t>
  </si>
  <si>
    <t>TRIBAL EXPOSURE AND RISK</t>
  </si>
  <si>
    <t xml:space="preserve">Exposure and Risk Using SWC </t>
  </si>
  <si>
    <t>Current</t>
  </si>
  <si>
    <t>Heritage</t>
  </si>
  <si>
    <t>Exposure and Risk Using Modeled SWC,</t>
  </si>
  <si>
    <t xml:space="preserve">Exposure and Risk Using Modeled SWC, </t>
  </si>
  <si>
    <t xml:space="preserve"> </t>
  </si>
  <si>
    <t>Exposure and Risk Using Northern Edge Casino (NN0030343)</t>
  </si>
  <si>
    <t>PUBLIC RELEASE DRAFT</t>
  </si>
  <si>
    <t>July 2026</t>
  </si>
  <si>
    <t>CASRN 78-87-5</t>
  </si>
  <si>
    <t>Draft General Population Fish Ingestion Estimates for 1,2-Dichloropropane</t>
  </si>
  <si>
    <t>SWC for EFAST calc results, Not mapped to OES (ug/L) - also tribal</t>
  </si>
  <si>
    <t>OES</t>
  </si>
  <si>
    <t>Disposal to POTW</t>
  </si>
  <si>
    <t>Disposal to POTW (consistent with 1,1-DCA)</t>
  </si>
  <si>
    <t>STP assumed to be Disposal to POTW (based on 1,1-DCA mapping)</t>
  </si>
  <si>
    <t>Disposal to Incineration</t>
  </si>
  <si>
    <t>Disposal to Landfill</t>
  </si>
  <si>
    <t>Disposal to Non-POTW WWT</t>
  </si>
  <si>
    <t>Disposal to Remediation</t>
  </si>
  <si>
    <t xml:space="preserve">Fish Tissue Conc (mg/kg) 
Using BCF </t>
  </si>
  <si>
    <t>Fish Tissue Conc (mg/kg) 
Using BAF (mg/kg)</t>
  </si>
  <si>
    <t>Exposure and Risk Using Monitoring</t>
  </si>
  <si>
    <t xml:space="preserve">U.S. EPA, 2012, 2347246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</si>
</sst>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5" x14ac:knownFonts="1">
    <font>
      <sz val="11"/>
      <color theme="1"/>
      <name val="Calibri"/>
      <family val="2"/>
      <scheme val="minor"/>
    </font>
    <font>
      <b/>
      <sz val="11"/>
      <color theme="1"/>
      <name val="Calibri"/>
      <family val="2"/>
      <scheme val="minor"/>
    </font>
    <font>
      <vertAlign val="superscript"/>
      <sz val="11"/>
      <color theme="1"/>
      <name val="Calibri"/>
      <family val="2"/>
      <scheme val="minor"/>
    </font>
    <font>
      <sz val="8"/>
      <name val="Calibri"/>
      <family val="2"/>
      <scheme val="minor"/>
    </font>
    <font>
      <sz val="10"/>
      <color rgb="FF000000"/>
      <name val="Times New Roman"/>
      <family val="1"/>
    </font>
    <font>
      <sz val="11"/>
      <color rgb="FFFF0000"/>
      <name val="Calibri"/>
      <family val="2"/>
      <scheme val="minor"/>
    </font>
    <font>
      <sz val="11"/>
      <name val="Calibri"/>
      <family val="2"/>
      <scheme val="minor"/>
    </font>
    <font>
      <b/>
      <sz val="14"/>
      <color theme="1"/>
      <name val="Calibri"/>
      <family val="2"/>
      <scheme val="minor"/>
    </font>
    <font>
      <b/>
      <sz val="11"/>
      <color rgb="FFFF0000"/>
      <name val="Calibri"/>
      <family val="2"/>
      <scheme val="minor"/>
    </font>
    <font>
      <sz val="11"/>
      <color theme="1"/>
      <name val="Calibri"/>
      <family val="2"/>
      <scheme val="minor"/>
    </font>
    <font>
      <sz val="14"/>
      <color rgb="FFFF0000"/>
      <name val="Times New Roman"/>
      <family val="1"/>
    </font>
    <font>
      <b/>
      <sz val="16"/>
      <color rgb="FF000000"/>
      <name val="Times New Roman"/>
      <family val="1"/>
    </font>
    <font>
      <b/>
      <sz val="14"/>
      <color theme="1"/>
      <name val="Times New Roman"/>
      <family val="1"/>
    </font>
    <font>
      <sz val="12"/>
      <color theme="1"/>
      <name val="Times New Roman"/>
      <family val="1"/>
    </font>
    <font>
      <b/>
      <sz val="12"/>
      <color theme="1"/>
      <name val="Times New Roman"/>
      <family val="1"/>
    </font>
  </fonts>
  <fills count="16">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theme="8" tint="0.39997558519241921"/>
        <bgColor indexed="64"/>
      </patternFill>
    </fill>
    <fill>
      <patternFill patternType="solid">
        <fgColor theme="6" tint="0.79998168889431442"/>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7"/>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9"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s>
  <cellStyleXfs count="3">
    <xf numFmtId="0" fontId="0" fillId="0" borderId="0"/>
    <xf numFmtId="0" fontId="4" fillId="0" borderId="0"/>
    <xf numFmtId="0" fontId="9" fillId="0" borderId="0"/>
  </cellStyleXfs>
  <cellXfs count="83">
    <xf numFmtId="0" fontId="0" fillId="0" borderId="0" xfId="0"/>
    <xf numFmtId="0" fontId="10" fillId="0" borderId="0" xfId="2" applyFont="1" applyAlignment="1" applyProtection="1">
      <alignment horizontal="center"/>
    </xf>
    <xf numFmtId="0" fontId="9" fillId="0" borderId="0" xfId="2" applyProtection="1"/>
    <xf numFmtId="49" fontId="10" fillId="0" borderId="0" xfId="2" applyNumberFormat="1" applyFont="1" applyAlignment="1" applyProtection="1">
      <alignment horizontal="center"/>
    </xf>
    <xf numFmtId="0" fontId="9" fillId="0" borderId="0" xfId="2" applyAlignment="1" applyProtection="1">
      <alignment horizontal="center"/>
    </xf>
    <xf numFmtId="0" fontId="11" fillId="0" borderId="0" xfId="2" applyFont="1" applyAlignment="1" applyProtection="1">
      <alignment horizontal="center" wrapText="1"/>
    </xf>
    <xf numFmtId="0" fontId="12" fillId="4" borderId="0" xfId="2" applyFont="1" applyFill="1" applyAlignment="1" applyProtection="1">
      <alignment horizontal="center" vertical="center"/>
    </xf>
    <xf numFmtId="0" fontId="13" fillId="0" borderId="0" xfId="2" applyFont="1" applyAlignment="1" applyProtection="1">
      <alignment horizontal="center"/>
    </xf>
    <xf numFmtId="49" fontId="14" fillId="0" borderId="0" xfId="2" applyNumberFormat="1" applyFont="1" applyAlignment="1" applyProtection="1">
      <alignment horizontal="left"/>
    </xf>
    <xf numFmtId="0" fontId="1" fillId="0" borderId="0" xfId="0" applyFont="1" applyProtection="1"/>
    <xf numFmtId="0" fontId="0" fillId="0" borderId="0" xfId="0" applyProtection="1"/>
    <xf numFmtId="0" fontId="0" fillId="0" borderId="0" xfId="0" applyAlignment="1" applyProtection="1">
      <alignment horizontal="center"/>
    </xf>
    <xf numFmtId="0" fontId="0" fillId="13" borderId="0" xfId="0" applyFill="1" applyAlignment="1" applyProtection="1">
      <alignment horizontal="center"/>
    </xf>
    <xf numFmtId="0" fontId="1" fillId="14" borderId="0" xfId="0" applyFont="1" applyFill="1" applyAlignment="1" applyProtection="1">
      <alignment horizontal="center"/>
    </xf>
    <xf numFmtId="0" fontId="1" fillId="15" borderId="0" xfId="0" applyFont="1" applyFill="1" applyAlignment="1" applyProtection="1">
      <alignment horizontal="center"/>
    </xf>
    <xf numFmtId="0" fontId="1" fillId="7" borderId="0" xfId="0" applyFont="1" applyFill="1" applyAlignment="1" applyProtection="1">
      <alignment horizontal="center"/>
    </xf>
    <xf numFmtId="0" fontId="1" fillId="7" borderId="0" xfId="0" applyFont="1" applyFill="1" applyProtection="1"/>
    <xf numFmtId="0" fontId="0" fillId="7" borderId="0" xfId="0" applyFill="1" applyProtection="1"/>
    <xf numFmtId="0" fontId="1" fillId="0" borderId="6" xfId="0" applyFont="1" applyBorder="1" applyAlignment="1" applyProtection="1">
      <alignment wrapText="1"/>
    </xf>
    <xf numFmtId="0" fontId="1" fillId="0" borderId="6" xfId="0" applyFont="1" applyBorder="1" applyProtection="1"/>
    <xf numFmtId="1" fontId="0" fillId="0" borderId="0" xfId="0" applyNumberFormat="1" applyProtection="1"/>
    <xf numFmtId="11" fontId="0" fillId="0" borderId="0" xfId="0" applyNumberFormat="1" applyProtection="1"/>
    <xf numFmtId="0" fontId="0" fillId="3" borderId="0" xfId="0" applyFill="1" applyProtection="1"/>
    <xf numFmtId="1" fontId="0" fillId="3" borderId="0" xfId="0" applyNumberFormat="1" applyFill="1" applyProtection="1"/>
    <xf numFmtId="11" fontId="0" fillId="3" borderId="0" xfId="0" applyNumberFormat="1" applyFill="1" applyProtection="1"/>
    <xf numFmtId="0" fontId="1" fillId="3" borderId="0" xfId="0" applyFont="1" applyFill="1" applyProtection="1"/>
    <xf numFmtId="11" fontId="1" fillId="3" borderId="0" xfId="0" applyNumberFormat="1" applyFont="1" applyFill="1" applyProtection="1"/>
    <xf numFmtId="1" fontId="1" fillId="3" borderId="0" xfId="0" applyNumberFormat="1" applyFont="1" applyFill="1" applyProtection="1"/>
    <xf numFmtId="0" fontId="0" fillId="4" borderId="0" xfId="0" applyFill="1" applyProtection="1"/>
    <xf numFmtId="0" fontId="1" fillId="4" borderId="0" xfId="0" applyFont="1" applyFill="1" applyProtection="1"/>
    <xf numFmtId="1" fontId="0" fillId="4" borderId="0" xfId="0" applyNumberFormat="1" applyFill="1" applyProtection="1"/>
    <xf numFmtId="11" fontId="1" fillId="4" borderId="0" xfId="0" applyNumberFormat="1" applyFont="1" applyFill="1" applyProtection="1"/>
    <xf numFmtId="11" fontId="0" fillId="4" borderId="0" xfId="0" applyNumberFormat="1" applyFill="1" applyProtection="1"/>
    <xf numFmtId="11" fontId="1" fillId="0" borderId="0" xfId="0" applyNumberFormat="1" applyFont="1" applyProtection="1"/>
    <xf numFmtId="0" fontId="7" fillId="4" borderId="0" xfId="0" applyFont="1" applyFill="1" applyProtection="1"/>
    <xf numFmtId="0" fontId="1" fillId="2" borderId="1" xfId="0" applyFont="1" applyFill="1" applyBorder="1" applyAlignment="1" applyProtection="1">
      <alignment horizontal="center"/>
    </xf>
    <xf numFmtId="0" fontId="0" fillId="0" borderId="1" xfId="0" applyBorder="1" applyProtection="1"/>
    <xf numFmtId="0" fontId="1" fillId="0" borderId="1" xfId="0" applyFont="1" applyBorder="1" applyProtection="1"/>
    <xf numFmtId="11" fontId="6" fillId="11" borderId="1" xfId="0" applyNumberFormat="1" applyFont="1" applyFill="1" applyBorder="1" applyAlignment="1" applyProtection="1">
      <alignment horizontal="center" vertical="center"/>
    </xf>
    <xf numFmtId="0" fontId="0" fillId="0" borderId="1" xfId="0" applyBorder="1" applyAlignment="1" applyProtection="1">
      <alignment wrapText="1"/>
    </xf>
    <xf numFmtId="0" fontId="5" fillId="4" borderId="0" xfId="0" applyFont="1" applyFill="1" applyProtection="1"/>
    <xf numFmtId="0" fontId="6" fillId="0" borderId="1" xfId="0" applyFont="1" applyBorder="1" applyAlignment="1" applyProtection="1">
      <alignment wrapText="1"/>
    </xf>
    <xf numFmtId="0" fontId="0" fillId="0" borderId="4" xfId="0" applyBorder="1" applyProtection="1"/>
    <xf numFmtId="0" fontId="0" fillId="0" borderId="1" xfId="0" applyBorder="1" applyAlignment="1" applyProtection="1">
      <alignment horizontal="center"/>
    </xf>
    <xf numFmtId="0" fontId="0" fillId="12" borderId="0" xfId="0" applyFill="1" applyProtection="1"/>
    <xf numFmtId="0" fontId="0" fillId="12" borderId="1" xfId="0" applyFill="1" applyBorder="1" applyAlignment="1" applyProtection="1">
      <alignment horizontal="center"/>
    </xf>
    <xf numFmtId="0" fontId="0" fillId="12" borderId="1" xfId="0" applyFill="1" applyBorder="1" applyProtection="1"/>
    <xf numFmtId="0" fontId="6" fillId="0" borderId="1" xfId="0" applyFont="1" applyBorder="1" applyAlignment="1" applyProtection="1">
      <alignment horizontal="center"/>
    </xf>
    <xf numFmtId="0" fontId="0" fillId="0" borderId="1" xfId="0" applyBorder="1" applyAlignment="1" applyProtection="1">
      <alignment horizontal="left"/>
    </xf>
    <xf numFmtId="0" fontId="0" fillId="10" borderId="2" xfId="0" applyFill="1" applyBorder="1" applyProtection="1"/>
    <xf numFmtId="0" fontId="0" fillId="10" borderId="3" xfId="0" applyFill="1" applyBorder="1" applyProtection="1"/>
    <xf numFmtId="0" fontId="0" fillId="10" borderId="1" xfId="0" applyFill="1" applyBorder="1" applyProtection="1"/>
    <xf numFmtId="0" fontId="0" fillId="10" borderId="1" xfId="0" applyFill="1" applyBorder="1" applyAlignment="1" applyProtection="1">
      <alignment wrapText="1"/>
    </xf>
    <xf numFmtId="0" fontId="0" fillId="0" borderId="5" xfId="0" applyBorder="1" applyAlignment="1" applyProtection="1">
      <alignment horizontal="left" vertical="top" wrapText="1"/>
    </xf>
    <xf numFmtId="0" fontId="0" fillId="0" borderId="1" xfId="0" applyBorder="1" applyAlignment="1" applyProtection="1">
      <alignment horizontal="left" vertical="top"/>
    </xf>
    <xf numFmtId="1" fontId="0" fillId="0" borderId="5" xfId="0" applyNumberFormat="1" applyBorder="1" applyAlignment="1" applyProtection="1">
      <alignment horizontal="left" vertical="top"/>
    </xf>
    <xf numFmtId="0" fontId="1" fillId="8" borderId="1" xfId="0" applyFont="1" applyFill="1" applyBorder="1" applyAlignment="1" applyProtection="1">
      <alignment horizontal="center" vertical="center" wrapText="1"/>
    </xf>
    <xf numFmtId="0" fontId="1" fillId="5" borderId="2" xfId="0" applyFont="1" applyFill="1" applyBorder="1" applyAlignment="1" applyProtection="1">
      <alignment horizontal="center" vertical="center"/>
    </xf>
    <xf numFmtId="0" fontId="1" fillId="5" borderId="4" xfId="0" applyFont="1" applyFill="1" applyBorder="1" applyAlignment="1" applyProtection="1">
      <alignment horizontal="center" vertical="center"/>
    </xf>
    <xf numFmtId="0" fontId="1" fillId="7" borderId="2" xfId="0" applyFont="1" applyFill="1" applyBorder="1" applyAlignment="1" applyProtection="1">
      <alignment horizontal="center" vertical="center"/>
    </xf>
    <xf numFmtId="0" fontId="1" fillId="7" borderId="4" xfId="0" applyFont="1" applyFill="1" applyBorder="1" applyAlignment="1" applyProtection="1">
      <alignment horizontal="center" vertical="center"/>
    </xf>
    <xf numFmtId="0" fontId="8" fillId="4" borderId="0" xfId="0" applyFont="1" applyFill="1" applyAlignment="1" applyProtection="1">
      <alignment wrapText="1"/>
    </xf>
    <xf numFmtId="0" fontId="0" fillId="6" borderId="1" xfId="0" applyFill="1" applyBorder="1" applyProtection="1"/>
    <xf numFmtId="11" fontId="0" fillId="0" borderId="1" xfId="0" applyNumberFormat="1" applyBorder="1" applyAlignment="1" applyProtection="1">
      <alignment horizontal="center"/>
    </xf>
    <xf numFmtId="3" fontId="0" fillId="0" borderId="1" xfId="0" applyNumberFormat="1" applyBorder="1" applyAlignment="1" applyProtection="1">
      <alignment horizontal="center"/>
    </xf>
    <xf numFmtId="4" fontId="0" fillId="0" borderId="1" xfId="0" applyNumberFormat="1" applyBorder="1" applyAlignment="1" applyProtection="1">
      <alignment horizontal="center"/>
    </xf>
    <xf numFmtId="11" fontId="0" fillId="3" borderId="1" xfId="0" applyNumberFormat="1" applyFill="1" applyBorder="1" applyAlignment="1" applyProtection="1">
      <alignment horizontal="center"/>
    </xf>
    <xf numFmtId="0" fontId="1" fillId="9" borderId="2" xfId="0" applyFont="1" applyFill="1" applyBorder="1" applyAlignment="1" applyProtection="1">
      <alignment horizontal="center" vertical="center" wrapText="1"/>
    </xf>
    <xf numFmtId="0" fontId="1" fillId="9" borderId="3" xfId="0" applyFont="1" applyFill="1" applyBorder="1" applyAlignment="1" applyProtection="1">
      <alignment horizontal="center" vertical="center" wrapText="1"/>
    </xf>
    <xf numFmtId="0" fontId="1" fillId="9" borderId="4" xfId="0" applyFont="1" applyFill="1" applyBorder="1" applyAlignment="1" applyProtection="1">
      <alignment horizontal="center" vertical="center" wrapText="1"/>
    </xf>
    <xf numFmtId="0" fontId="1" fillId="4" borderId="1" xfId="0" applyFont="1" applyFill="1" applyBorder="1" applyProtection="1"/>
    <xf numFmtId="0" fontId="1" fillId="4" borderId="1" xfId="0" applyFont="1" applyFill="1" applyBorder="1" applyAlignment="1" applyProtection="1">
      <alignment wrapText="1"/>
    </xf>
    <xf numFmtId="11" fontId="0" fillId="4" borderId="4" xfId="0" applyNumberFormat="1" applyFill="1" applyBorder="1" applyProtection="1"/>
    <xf numFmtId="11" fontId="0" fillId="4" borderId="1" xfId="0" applyNumberFormat="1" applyFill="1" applyBorder="1" applyProtection="1"/>
    <xf numFmtId="0" fontId="0" fillId="4" borderId="1" xfId="0" applyFill="1" applyBorder="1" applyProtection="1"/>
    <xf numFmtId="0" fontId="1" fillId="5" borderId="1" xfId="0" applyFont="1" applyFill="1" applyBorder="1" applyAlignment="1" applyProtection="1">
      <alignment horizontal="center" vertical="center"/>
    </xf>
    <xf numFmtId="164" fontId="0" fillId="0" borderId="1" xfId="0" applyNumberFormat="1" applyBorder="1" applyAlignment="1" applyProtection="1">
      <alignment horizontal="center"/>
    </xf>
    <xf numFmtId="0" fontId="1" fillId="8" borderId="1" xfId="0" applyFont="1" applyFill="1" applyBorder="1" applyAlignment="1" applyProtection="1">
      <alignment horizontal="center" vertical="center" wrapText="1"/>
    </xf>
    <xf numFmtId="0" fontId="1" fillId="4" borderId="0" xfId="0" applyFont="1" applyFill="1" applyAlignment="1" applyProtection="1">
      <alignment horizontal="center"/>
    </xf>
    <xf numFmtId="0" fontId="1" fillId="8" borderId="1" xfId="0" applyFont="1" applyFill="1" applyBorder="1" applyAlignment="1" applyProtection="1">
      <alignment horizontal="center"/>
    </xf>
    <xf numFmtId="0" fontId="0" fillId="6" borderId="1" xfId="0" applyFill="1" applyBorder="1" applyAlignment="1" applyProtection="1">
      <alignment horizontal="center"/>
    </xf>
    <xf numFmtId="0" fontId="0" fillId="4" borderId="0" xfId="0" applyFill="1" applyAlignment="1" applyProtection="1">
      <alignment horizontal="center"/>
    </xf>
    <xf numFmtId="0" fontId="1" fillId="5" borderId="1" xfId="0" applyFont="1" applyFill="1" applyBorder="1" applyAlignment="1" applyProtection="1">
      <alignment horizontal="center"/>
    </xf>
  </cellXfs>
  <cellStyles count="3">
    <cellStyle name="Normal" xfId="0" builtinId="0"/>
    <cellStyle name="Normal 2" xfId="1" xr:uid="{D787870C-E00C-4741-ACD7-CE381AE8B59B}"/>
    <cellStyle name="Normal 2 2" xfId="2" xr:uid="{519B16F4-AAAF-49DD-ABA8-F31C2635E8B8}"/>
  </cellStyles>
  <dxfs count="2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2317750</xdr:colOff>
      <xdr:row>7</xdr:row>
      <xdr:rowOff>28575</xdr:rowOff>
    </xdr:from>
    <xdr:to>
      <xdr:col>0</xdr:col>
      <xdr:colOff>5226050</xdr:colOff>
      <xdr:row>22</xdr:row>
      <xdr:rowOff>142875</xdr:rowOff>
    </xdr:to>
    <xdr:pic>
      <xdr:nvPicPr>
        <xdr:cNvPr id="2" name="Picture 1">
          <a:extLst>
            <a:ext uri="{FF2B5EF4-FFF2-40B4-BE49-F238E27FC236}">
              <a16:creationId xmlns:a16="http://schemas.microsoft.com/office/drawing/2014/main" id="{1EA2F217-5825-455C-805B-17A0B81D9F7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7750" y="1704975"/>
          <a:ext cx="2914650" cy="28543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425450</xdr:colOff>
      <xdr:row>18</xdr:row>
      <xdr:rowOff>176640</xdr:rowOff>
    </xdr:to>
    <mc:AlternateContent xmlns:mc="http://schemas.openxmlformats.org/markup-compatibility/2006" xmlns:a14="http://schemas.microsoft.com/office/drawing/2010/main">
      <mc:Choice Requires="a14">
        <xdr:sp macro="" textlink="">
          <xdr:nvSpPr>
            <xdr:cNvPr id="2" name="TextBox 5">
              <a:extLst>
                <a:ext uri="{FF2B5EF4-FFF2-40B4-BE49-F238E27FC236}">
                  <a16:creationId xmlns:a16="http://schemas.microsoft.com/office/drawing/2014/main" id="{22FDFBE7-C1DB-4138-A48B-46635BABD05C}"/>
                </a:ext>
              </a:extLst>
            </xdr:cNvPr>
            <xdr:cNvSpPr txBox="1"/>
          </xdr:nvSpPr>
          <xdr:spPr>
            <a:xfrm>
              <a:off x="0" y="0"/>
              <a:ext cx="9242879" cy="350766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14:m>
                <m:oMathPara xmlns:m="http://schemas.openxmlformats.org/officeDocument/2006/math">
                  <m:oMathParaPr>
                    <m:jc m:val="centerGroup"/>
                  </m:oMathParaPr>
                  <m:oMath xmlns:m="http://schemas.openxmlformats.org/officeDocument/2006/math">
                    <m:r>
                      <a:rPr lang="en-US" b="0" i="1">
                        <a:latin typeface="Cambria Math" panose="02040503050406030204" pitchFamily="18" charset="0"/>
                      </a:rPr>
                      <m:t>𝐴𝐷𝑅</m:t>
                    </m:r>
                    <m:r>
                      <a:rPr lang="en-US" b="0" i="1">
                        <a:latin typeface="Cambria Math" panose="02040503050406030204" pitchFamily="18" charset="0"/>
                      </a:rPr>
                      <m:t> </m:t>
                    </m:r>
                    <m:r>
                      <a:rPr lang="en-US" b="0" i="1">
                        <a:latin typeface="Cambria Math" panose="02040503050406030204" pitchFamily="18" charset="0"/>
                      </a:rPr>
                      <m:t>𝑜𝑟</m:t>
                    </m:r>
                    <m:r>
                      <a:rPr lang="en-US" b="0" i="1">
                        <a:latin typeface="Cambria Math" panose="02040503050406030204" pitchFamily="18" charset="0"/>
                      </a:rPr>
                      <m:t> </m:t>
                    </m:r>
                    <m:r>
                      <a:rPr lang="en-US" b="0" i="1">
                        <a:latin typeface="Cambria Math" panose="02040503050406030204" pitchFamily="18" charset="0"/>
                      </a:rPr>
                      <m:t>𝐴𝐷𝐷</m:t>
                    </m:r>
                    <m:r>
                      <a:rPr lang="en-US" b="0" i="1">
                        <a:latin typeface="Cambria Math" panose="02040503050406030204" pitchFamily="18" charset="0"/>
                      </a:rPr>
                      <m:t>=</m:t>
                    </m:r>
                    <m:f>
                      <m:fPr>
                        <m:ctrlPr>
                          <a:rPr lang="en-US" b="0" i="1">
                            <a:latin typeface="Cambria Math" panose="02040503050406030204" pitchFamily="18" charset="0"/>
                          </a:rPr>
                        </m:ctrlPr>
                      </m:fPr>
                      <m:num>
                        <m:r>
                          <a:rPr lang="en-US" b="0" i="1">
                            <a:latin typeface="Cambria Math" panose="02040503050406030204" pitchFamily="18" charset="0"/>
                          </a:rPr>
                          <m:t>𝑆𝑊𝐶</m:t>
                        </m:r>
                        <m:r>
                          <a:rPr lang="en-US" b="0" i="1">
                            <a:latin typeface="Cambria Math" panose="02040503050406030204" pitchFamily="18" charset="0"/>
                          </a:rPr>
                          <m:t> ×</m:t>
                        </m:r>
                        <m:r>
                          <a:rPr lang="en-US" b="0" i="1">
                            <a:latin typeface="Cambria Math" panose="02040503050406030204" pitchFamily="18" charset="0"/>
                            <a:ea typeface="Cambria Math" panose="02040503050406030204" pitchFamily="18" charset="0"/>
                          </a:rPr>
                          <m:t>𝐵𝐴𝐹</m:t>
                        </m:r>
                        <m:r>
                          <a:rPr lang="en-US" b="0" i="1">
                            <a:latin typeface="Cambria Math" panose="02040503050406030204" pitchFamily="18" charset="0"/>
                            <a:ea typeface="Cambria Math" panose="02040503050406030204" pitchFamily="18" charset="0"/>
                          </a:rPr>
                          <m:t> ×</m:t>
                        </m:r>
                        <m:r>
                          <a:rPr lang="en-US" b="0" i="1">
                            <a:latin typeface="Cambria Math" panose="02040503050406030204" pitchFamily="18" charset="0"/>
                            <a:ea typeface="Cambria Math" panose="02040503050406030204" pitchFamily="18" charset="0"/>
                          </a:rPr>
                          <m:t>𝐼𝑅</m:t>
                        </m:r>
                        <m:r>
                          <a:rPr lang="en-US" b="0" i="1">
                            <a:latin typeface="Cambria Math" panose="02040503050406030204" pitchFamily="18" charset="0"/>
                            <a:ea typeface="Cambria Math" panose="02040503050406030204" pitchFamily="18" charset="0"/>
                          </a:rPr>
                          <m:t>×</m:t>
                        </m:r>
                        <m:r>
                          <a:rPr lang="en-US" b="0" i="1">
                            <a:latin typeface="Cambria Math" panose="02040503050406030204" pitchFamily="18" charset="0"/>
                            <a:ea typeface="Cambria Math" panose="02040503050406030204" pitchFamily="18" charset="0"/>
                          </a:rPr>
                          <m:t>𝐶𝐹</m:t>
                        </m:r>
                        <m:r>
                          <a:rPr lang="en-US" b="0" i="1">
                            <a:latin typeface="Cambria Math" panose="02040503050406030204" pitchFamily="18" charset="0"/>
                            <a:ea typeface="Cambria Math" panose="02040503050406030204" pitchFamily="18" charset="0"/>
                          </a:rPr>
                          <m:t>1×</m:t>
                        </m:r>
                        <m:r>
                          <a:rPr lang="en-US" b="0" i="1">
                            <a:latin typeface="Cambria Math" panose="02040503050406030204" pitchFamily="18" charset="0"/>
                            <a:ea typeface="Cambria Math" panose="02040503050406030204" pitchFamily="18" charset="0"/>
                          </a:rPr>
                          <m:t>𝐶𝐹</m:t>
                        </m:r>
                        <m:r>
                          <a:rPr lang="en-US" b="0" i="1">
                            <a:latin typeface="Cambria Math" panose="02040503050406030204" pitchFamily="18" charset="0"/>
                            <a:ea typeface="Cambria Math" panose="02040503050406030204" pitchFamily="18" charset="0"/>
                          </a:rPr>
                          <m:t>2×</m:t>
                        </m:r>
                        <m:r>
                          <a:rPr lang="en-US" b="0" i="1">
                            <a:latin typeface="Cambria Math" panose="02040503050406030204" pitchFamily="18" charset="0"/>
                            <a:ea typeface="Cambria Math" panose="02040503050406030204" pitchFamily="18" charset="0"/>
                          </a:rPr>
                          <m:t>𝐸𝐷</m:t>
                        </m:r>
                      </m:num>
                      <m:den>
                        <m:r>
                          <a:rPr lang="en-US" b="0" i="1">
                            <a:latin typeface="Cambria Math" panose="02040503050406030204" pitchFamily="18" charset="0"/>
                          </a:rPr>
                          <m:t>𝐴𝑇</m:t>
                        </m:r>
                      </m:den>
                    </m:f>
                  </m:oMath>
                </m:oMathPara>
              </a14:m>
              <a:endParaRPr lang="en-US"/>
            </a:p>
            <a:p>
              <a:endParaRPr lang="en-US" sz="1600"/>
            </a:p>
            <a:p>
              <a:r>
                <a:rPr lang="en-US" sz="1400"/>
                <a:t>ADR= Acute dose rate (acute) (mg/kg-day)</a:t>
              </a:r>
            </a:p>
            <a:p>
              <a:r>
                <a:rPr lang="en-US" sz="1400"/>
                <a:t>ADD= Average daily dose (chronic) (mg/kg-day)</a:t>
              </a:r>
            </a:p>
            <a:p>
              <a:endParaRPr lang="en-US" sz="1400"/>
            </a:p>
            <a:p>
              <a:r>
                <a:rPr lang="en-US" sz="1400"/>
                <a:t>SWC = 	Surface Water (dissolved) concentration (ug/L)</a:t>
              </a:r>
            </a:p>
            <a:p>
              <a:r>
                <a:rPr lang="en-US" sz="1400"/>
                <a:t>BAF = 	Bioaccumulation Factor (L/kg)</a:t>
              </a:r>
            </a:p>
            <a:p>
              <a:r>
                <a:rPr lang="en-US" sz="1400">
                  <a:solidFill>
                    <a:schemeClr val="accent1">
                      <a:lumMod val="75000"/>
                    </a:schemeClr>
                  </a:solidFill>
                </a:rPr>
                <a:t>IR* =	Age-specific fish ingestion rate (g/kg bw-day)</a:t>
              </a:r>
            </a:p>
            <a:p>
              <a:r>
                <a:rPr lang="en-US" sz="1400"/>
                <a:t>CF1= 	Conversion factor mg/ug</a:t>
              </a:r>
            </a:p>
            <a:p>
              <a:r>
                <a:rPr lang="en-US" sz="1400"/>
                <a:t>CF2 = 	Conversion factor kg/g</a:t>
              </a:r>
            </a:p>
            <a:p>
              <a:r>
                <a:rPr lang="en-US" sz="1400">
                  <a:solidFill>
                    <a:schemeClr val="accent1">
                      <a:lumMod val="75000"/>
                    </a:schemeClr>
                  </a:solidFill>
                </a:rPr>
                <a:t>ED* =	Exposure duration (years)</a:t>
              </a:r>
            </a:p>
            <a:p>
              <a:r>
                <a:rPr lang="en-US" sz="1400">
                  <a:solidFill>
                    <a:schemeClr val="accent1">
                      <a:lumMod val="75000"/>
                    </a:schemeClr>
                  </a:solidFill>
                </a:rPr>
                <a:t>AT* =	Averaging time (years)</a:t>
              </a:r>
              <a:r>
                <a:rPr lang="en-US" sz="1400"/>
                <a:t>	</a:t>
              </a:r>
            </a:p>
            <a:p>
              <a:endParaRPr lang="en-US" sz="1400"/>
            </a:p>
            <a:p>
              <a:r>
                <a:rPr lang="en-US" sz="1400" b="1">
                  <a:solidFill>
                    <a:schemeClr val="accent1">
                      <a:lumMod val="75000"/>
                    </a:schemeClr>
                  </a:solidFill>
                </a:rPr>
                <a:t>*These inputs can be modified for different receptors (including by tribal populations)</a:t>
              </a:r>
            </a:p>
          </xdr:txBody>
        </xdr:sp>
      </mc:Choice>
      <mc:Fallback xmlns="">
        <xdr:sp macro="" textlink="">
          <xdr:nvSpPr>
            <xdr:cNvPr id="2" name="TextBox 5">
              <a:extLst>
                <a:ext uri="{FF2B5EF4-FFF2-40B4-BE49-F238E27FC236}">
                  <a16:creationId xmlns:a16="http://schemas.microsoft.com/office/drawing/2014/main" id="{22FDFBE7-C1DB-4138-A48B-46635BABD05C}"/>
                </a:ext>
              </a:extLst>
            </xdr:cNvPr>
            <xdr:cNvSpPr txBox="1"/>
          </xdr:nvSpPr>
          <xdr:spPr>
            <a:xfrm>
              <a:off x="0" y="0"/>
              <a:ext cx="9242879" cy="350766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r>
                <a:rPr lang="en-US" b="0" i="0">
                  <a:latin typeface="Cambria Math" panose="02040503050406030204" pitchFamily="18" charset="0"/>
                </a:rPr>
                <a:t>𝐴𝐷𝑅 𝑜𝑟 𝐴𝐷𝐷=(𝑆𝑊𝐶 ×</a:t>
              </a:r>
              <a:r>
                <a:rPr lang="en-US" b="0" i="0">
                  <a:latin typeface="Cambria Math" panose="02040503050406030204" pitchFamily="18" charset="0"/>
                  <a:ea typeface="Cambria Math" panose="02040503050406030204" pitchFamily="18" charset="0"/>
                </a:rPr>
                <a:t>𝐵𝐴𝐹 ×𝐼𝑅×𝐶𝐹1×𝐶𝐹2×𝐸𝐷)/</a:t>
              </a:r>
              <a:r>
                <a:rPr lang="en-US" b="0" i="0">
                  <a:latin typeface="Cambria Math" panose="02040503050406030204" pitchFamily="18" charset="0"/>
                </a:rPr>
                <a:t>𝐴𝑇</a:t>
              </a:r>
              <a:endParaRPr lang="en-US"/>
            </a:p>
            <a:p>
              <a:endParaRPr lang="en-US" sz="1600"/>
            </a:p>
            <a:p>
              <a:r>
                <a:rPr lang="en-US" sz="1400"/>
                <a:t>ADR= Acute dose rate (acute) (mg/kg-day)</a:t>
              </a:r>
            </a:p>
            <a:p>
              <a:r>
                <a:rPr lang="en-US" sz="1400"/>
                <a:t>ADD= Average daily dose (chronic) (mg/kg-day)</a:t>
              </a:r>
            </a:p>
            <a:p>
              <a:endParaRPr lang="en-US" sz="1400"/>
            </a:p>
            <a:p>
              <a:r>
                <a:rPr lang="en-US" sz="1400"/>
                <a:t>SWC = 	Surface Water (dissolved) concentration (ug/L)</a:t>
              </a:r>
            </a:p>
            <a:p>
              <a:r>
                <a:rPr lang="en-US" sz="1400"/>
                <a:t>BAF = 	Bioaccumulation Factor (L/kg)</a:t>
              </a:r>
            </a:p>
            <a:p>
              <a:r>
                <a:rPr lang="en-US" sz="1400">
                  <a:solidFill>
                    <a:schemeClr val="accent1">
                      <a:lumMod val="75000"/>
                    </a:schemeClr>
                  </a:solidFill>
                </a:rPr>
                <a:t>IR* =	Age-specific fish ingestion rate (g/kg bw-day)</a:t>
              </a:r>
            </a:p>
            <a:p>
              <a:r>
                <a:rPr lang="en-US" sz="1400"/>
                <a:t>CF1= 	Conversion factor mg/ug</a:t>
              </a:r>
            </a:p>
            <a:p>
              <a:r>
                <a:rPr lang="en-US" sz="1400"/>
                <a:t>CF2 = 	Conversion factor kg/g</a:t>
              </a:r>
            </a:p>
            <a:p>
              <a:r>
                <a:rPr lang="en-US" sz="1400">
                  <a:solidFill>
                    <a:schemeClr val="accent1">
                      <a:lumMod val="75000"/>
                    </a:schemeClr>
                  </a:solidFill>
                </a:rPr>
                <a:t>ED* =	Exposure duration (years)</a:t>
              </a:r>
            </a:p>
            <a:p>
              <a:r>
                <a:rPr lang="en-US" sz="1400">
                  <a:solidFill>
                    <a:schemeClr val="accent1">
                      <a:lumMod val="75000"/>
                    </a:schemeClr>
                  </a:solidFill>
                </a:rPr>
                <a:t>AT* =	Averaging time (years)</a:t>
              </a:r>
              <a:r>
                <a:rPr lang="en-US" sz="1400"/>
                <a:t>	</a:t>
              </a:r>
            </a:p>
            <a:p>
              <a:endParaRPr lang="en-US" sz="1400"/>
            </a:p>
            <a:p>
              <a:r>
                <a:rPr lang="en-US" sz="1400" b="1">
                  <a:solidFill>
                    <a:schemeClr val="accent1">
                      <a:lumMod val="75000"/>
                    </a:schemeClr>
                  </a:solidFill>
                </a:rPr>
                <a:t>*These inputs can be modified for different receptors (including by tribal populations)</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xdr:row>
      <xdr:rowOff>0</xdr:rowOff>
    </xdr:from>
    <xdr:to>
      <xdr:col>4</xdr:col>
      <xdr:colOff>332014</xdr:colOff>
      <xdr:row>5</xdr:row>
      <xdr:rowOff>101600</xdr:rowOff>
    </xdr:to>
    <mc:AlternateContent xmlns:mc="http://schemas.openxmlformats.org/markup-compatibility/2006" xmlns:a14="http://schemas.microsoft.com/office/drawing/2010/main">
      <mc:Choice Requires="a14">
        <xdr:sp macro="" textlink="">
          <xdr:nvSpPr>
            <xdr:cNvPr id="3" name="TextBox 5">
              <a:extLst>
                <a:ext uri="{FF2B5EF4-FFF2-40B4-BE49-F238E27FC236}">
                  <a16:creationId xmlns:a16="http://schemas.microsoft.com/office/drawing/2014/main" id="{D4386CC9-CEA0-4D3B-A152-A811F5C3DD8E}"/>
                </a:ext>
              </a:extLst>
            </xdr:cNvPr>
            <xdr:cNvSpPr txBox="1"/>
          </xdr:nvSpPr>
          <xdr:spPr>
            <a:xfrm>
              <a:off x="0" y="419100"/>
              <a:ext cx="6351814" cy="656771"/>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14:m>
                <m:oMathPara xmlns:m="http://schemas.openxmlformats.org/officeDocument/2006/math">
                  <m:oMathParaPr>
                    <m:jc m:val="centerGroup"/>
                  </m:oMathParaPr>
                  <m:oMath xmlns:m="http://schemas.openxmlformats.org/officeDocument/2006/math">
                    <m:r>
                      <a:rPr lang="en-US" b="0" i="1">
                        <a:latin typeface="Cambria Math" panose="02040503050406030204" pitchFamily="18" charset="0"/>
                      </a:rPr>
                      <m:t>𝐴𝐷𝑅</m:t>
                    </m:r>
                    <m:r>
                      <a:rPr lang="en-US" b="0" i="1">
                        <a:latin typeface="Cambria Math" panose="02040503050406030204" pitchFamily="18" charset="0"/>
                      </a:rPr>
                      <m:t> </m:t>
                    </m:r>
                    <m:r>
                      <a:rPr lang="en-US" b="0" i="1">
                        <a:latin typeface="Cambria Math" panose="02040503050406030204" pitchFamily="18" charset="0"/>
                      </a:rPr>
                      <m:t>𝑜𝑟</m:t>
                    </m:r>
                    <m:r>
                      <a:rPr lang="en-US" b="0" i="1">
                        <a:latin typeface="Cambria Math" panose="02040503050406030204" pitchFamily="18" charset="0"/>
                      </a:rPr>
                      <m:t> </m:t>
                    </m:r>
                    <m:r>
                      <a:rPr lang="en-US" b="0" i="1">
                        <a:latin typeface="Cambria Math" panose="02040503050406030204" pitchFamily="18" charset="0"/>
                      </a:rPr>
                      <m:t>𝐴𝐷𝐷</m:t>
                    </m:r>
                    <m:r>
                      <a:rPr lang="en-US" b="0" i="1">
                        <a:latin typeface="Cambria Math" panose="02040503050406030204" pitchFamily="18" charset="0"/>
                      </a:rPr>
                      <m:t>=</m:t>
                    </m:r>
                    <m:f>
                      <m:fPr>
                        <m:ctrlPr>
                          <a:rPr lang="en-US" b="0" i="1">
                            <a:latin typeface="Cambria Math" panose="02040503050406030204" pitchFamily="18" charset="0"/>
                          </a:rPr>
                        </m:ctrlPr>
                      </m:fPr>
                      <m:num>
                        <m:r>
                          <a:rPr lang="en-US" b="0" i="1">
                            <a:latin typeface="Cambria Math" panose="02040503050406030204" pitchFamily="18" charset="0"/>
                          </a:rPr>
                          <m:t>𝑆𝑊𝐶</m:t>
                        </m:r>
                        <m:r>
                          <a:rPr lang="en-US" b="0" i="1">
                            <a:latin typeface="Cambria Math" panose="02040503050406030204" pitchFamily="18" charset="0"/>
                          </a:rPr>
                          <m:t> ×</m:t>
                        </m:r>
                        <m:r>
                          <a:rPr lang="en-US" b="0" i="1">
                            <a:latin typeface="Cambria Math" panose="02040503050406030204" pitchFamily="18" charset="0"/>
                            <a:ea typeface="Cambria Math" panose="02040503050406030204" pitchFamily="18" charset="0"/>
                          </a:rPr>
                          <m:t>𝐵𝐶𝐹</m:t>
                        </m:r>
                        <m:r>
                          <a:rPr lang="en-US" b="0" i="1">
                            <a:latin typeface="Cambria Math" panose="02040503050406030204" pitchFamily="18" charset="0"/>
                            <a:ea typeface="Cambria Math" panose="02040503050406030204" pitchFamily="18" charset="0"/>
                          </a:rPr>
                          <m:t> ×</m:t>
                        </m:r>
                        <m:r>
                          <a:rPr lang="en-US" b="0" i="1">
                            <a:latin typeface="Cambria Math" panose="02040503050406030204" pitchFamily="18" charset="0"/>
                            <a:ea typeface="Cambria Math" panose="02040503050406030204" pitchFamily="18" charset="0"/>
                          </a:rPr>
                          <m:t>𝐼𝑅</m:t>
                        </m:r>
                        <m:r>
                          <a:rPr lang="en-US" b="0" i="1">
                            <a:latin typeface="Cambria Math" panose="02040503050406030204" pitchFamily="18" charset="0"/>
                            <a:ea typeface="Cambria Math" panose="02040503050406030204" pitchFamily="18" charset="0"/>
                          </a:rPr>
                          <m:t>×</m:t>
                        </m:r>
                        <m:r>
                          <a:rPr lang="en-US" b="0" i="1">
                            <a:latin typeface="Cambria Math" panose="02040503050406030204" pitchFamily="18" charset="0"/>
                            <a:ea typeface="Cambria Math" panose="02040503050406030204" pitchFamily="18" charset="0"/>
                          </a:rPr>
                          <m:t>𝐶𝐹</m:t>
                        </m:r>
                        <m:r>
                          <a:rPr lang="en-US" b="0" i="1">
                            <a:latin typeface="Cambria Math" panose="02040503050406030204" pitchFamily="18" charset="0"/>
                            <a:ea typeface="Cambria Math" panose="02040503050406030204" pitchFamily="18" charset="0"/>
                          </a:rPr>
                          <m:t>1×</m:t>
                        </m:r>
                        <m:r>
                          <a:rPr lang="en-US" b="0" i="1">
                            <a:latin typeface="Cambria Math" panose="02040503050406030204" pitchFamily="18" charset="0"/>
                            <a:ea typeface="Cambria Math" panose="02040503050406030204" pitchFamily="18" charset="0"/>
                          </a:rPr>
                          <m:t>𝐶𝐹</m:t>
                        </m:r>
                        <m:r>
                          <a:rPr lang="en-US" b="0" i="1">
                            <a:latin typeface="Cambria Math" panose="02040503050406030204" pitchFamily="18" charset="0"/>
                            <a:ea typeface="Cambria Math" panose="02040503050406030204" pitchFamily="18" charset="0"/>
                          </a:rPr>
                          <m:t>2×</m:t>
                        </m:r>
                        <m:r>
                          <a:rPr lang="en-US" b="0" i="1">
                            <a:latin typeface="Cambria Math" panose="02040503050406030204" pitchFamily="18" charset="0"/>
                            <a:ea typeface="Cambria Math" panose="02040503050406030204" pitchFamily="18" charset="0"/>
                          </a:rPr>
                          <m:t>𝐸𝐷</m:t>
                        </m:r>
                      </m:num>
                      <m:den>
                        <m:r>
                          <a:rPr lang="en-US" b="0" i="1">
                            <a:latin typeface="Cambria Math" panose="02040503050406030204" pitchFamily="18" charset="0"/>
                          </a:rPr>
                          <m:t>𝐴𝑇</m:t>
                        </m:r>
                      </m:den>
                    </m:f>
                  </m:oMath>
                </m:oMathPara>
              </a14:m>
              <a:endParaRPr lang="en-US"/>
            </a:p>
          </xdr:txBody>
        </xdr:sp>
      </mc:Choice>
      <mc:Fallback xmlns="">
        <xdr:sp macro="" textlink="">
          <xdr:nvSpPr>
            <xdr:cNvPr id="3" name="TextBox 5">
              <a:extLst>
                <a:ext uri="{FF2B5EF4-FFF2-40B4-BE49-F238E27FC236}">
                  <a16:creationId xmlns:a16="http://schemas.microsoft.com/office/drawing/2014/main" id="{D4386CC9-CEA0-4D3B-A152-A811F5C3DD8E}"/>
                </a:ext>
              </a:extLst>
            </xdr:cNvPr>
            <xdr:cNvSpPr txBox="1"/>
          </xdr:nvSpPr>
          <xdr:spPr>
            <a:xfrm>
              <a:off x="0" y="419100"/>
              <a:ext cx="6351814" cy="656771"/>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r>
                <a:rPr lang="en-US" b="0" i="0">
                  <a:latin typeface="Cambria Math" panose="02040503050406030204" pitchFamily="18" charset="0"/>
                </a:rPr>
                <a:t>𝐴𝐷𝑅 𝑜𝑟 𝐴𝐷𝐷=(𝑆𝑊𝐶 ×</a:t>
              </a:r>
              <a:r>
                <a:rPr lang="en-US" b="0" i="0">
                  <a:latin typeface="Cambria Math" panose="02040503050406030204" pitchFamily="18" charset="0"/>
                  <a:ea typeface="Cambria Math" panose="02040503050406030204" pitchFamily="18" charset="0"/>
                </a:rPr>
                <a:t>𝐵𝐶𝐹 ×𝐼𝑅×𝐶𝐹1×𝐶𝐹2×𝐸𝐷)/</a:t>
              </a:r>
              <a:r>
                <a:rPr lang="en-US" b="0" i="0">
                  <a:latin typeface="Cambria Math" panose="02040503050406030204" pitchFamily="18" charset="0"/>
                </a:rPr>
                <a:t>𝐴𝑇</a:t>
              </a:r>
              <a:endParaRPr lang="en-US"/>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xdr:from>
      <xdr:col>0</xdr:col>
      <xdr:colOff>1562100</xdr:colOff>
      <xdr:row>2</xdr:row>
      <xdr:rowOff>171450</xdr:rowOff>
    </xdr:from>
    <xdr:to>
      <xdr:col>2</xdr:col>
      <xdr:colOff>666750</xdr:colOff>
      <xdr:row>4</xdr:row>
      <xdr:rowOff>101600</xdr:rowOff>
    </xdr:to>
    <mc:AlternateContent xmlns:mc="http://schemas.openxmlformats.org/markup-compatibility/2006" xmlns:a14="http://schemas.microsoft.com/office/drawing/2010/main">
      <mc:Choice Requires="a14">
        <xdr:sp macro="" textlink="">
          <xdr:nvSpPr>
            <xdr:cNvPr id="2" name="Rectangle 2">
              <a:extLst>
                <a:ext uri="{FF2B5EF4-FFF2-40B4-BE49-F238E27FC236}">
                  <a16:creationId xmlns:a16="http://schemas.microsoft.com/office/drawing/2014/main" id="{99AAACF1-7F2A-4A9E-92CA-9138E7212BF5}"/>
                </a:ext>
              </a:extLst>
            </xdr:cNvPr>
            <xdr:cNvSpPr/>
          </xdr:nvSpPr>
          <xdr:spPr>
            <a:xfrm>
              <a:off x="1562100" y="600075"/>
              <a:ext cx="4914900" cy="6159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14:m>
                <m:oMathPara xmlns:m="http://schemas.openxmlformats.org/officeDocument/2006/math">
                  <m:oMathParaPr>
                    <m:jc m:val="centerGroup"/>
                  </m:oMathParaPr>
                  <m:oMath xmlns:m="http://schemas.openxmlformats.org/officeDocument/2006/math">
                    <m:r>
                      <a:rPr lang="en-US" sz="1400" b="0" i="1">
                        <a:solidFill>
                          <a:sysClr val="windowText" lastClr="000000"/>
                        </a:solidFill>
                        <a:latin typeface="Cambria Math" panose="02040503050406030204" pitchFamily="18" charset="0"/>
                      </a:rPr>
                      <m:t>𝐹𝑖𝑠h</m:t>
                    </m:r>
                    <m:r>
                      <a:rPr lang="en-US" sz="1400" b="0" i="1">
                        <a:solidFill>
                          <a:sysClr val="windowText" lastClr="000000"/>
                        </a:solidFill>
                        <a:latin typeface="Cambria Math" panose="02040503050406030204" pitchFamily="18" charset="0"/>
                      </a:rPr>
                      <m:t> </m:t>
                    </m:r>
                    <m:r>
                      <a:rPr lang="en-US" sz="1400" b="0" i="1">
                        <a:solidFill>
                          <a:sysClr val="windowText" lastClr="000000"/>
                        </a:solidFill>
                        <a:latin typeface="Cambria Math" panose="02040503050406030204" pitchFamily="18" charset="0"/>
                      </a:rPr>
                      <m:t>𝑇𝑖𝑠𝑠𝑢𝑒</m:t>
                    </m:r>
                    <m:r>
                      <a:rPr lang="en-US" sz="1400" b="0" i="1">
                        <a:solidFill>
                          <a:sysClr val="windowText" lastClr="000000"/>
                        </a:solidFill>
                        <a:latin typeface="Cambria Math" panose="02040503050406030204" pitchFamily="18" charset="0"/>
                      </a:rPr>
                      <m:t> </m:t>
                    </m:r>
                    <m:r>
                      <a:rPr lang="en-US" sz="1400" b="0" i="1">
                        <a:solidFill>
                          <a:sysClr val="windowText" lastClr="000000"/>
                        </a:solidFill>
                        <a:latin typeface="Cambria Math" panose="02040503050406030204" pitchFamily="18" charset="0"/>
                      </a:rPr>
                      <m:t>𝐶𝑜𝑛𝑐𝑒𝑛𝑡𝑟𝑎𝑡𝑖𝑜𝑛</m:t>
                    </m:r>
                    <m:r>
                      <a:rPr lang="en-US" sz="1400" b="0" i="1">
                        <a:solidFill>
                          <a:sysClr val="windowText" lastClr="000000"/>
                        </a:solidFill>
                        <a:latin typeface="Cambria Math" panose="02040503050406030204" pitchFamily="18" charset="0"/>
                      </a:rPr>
                      <m:t> =</m:t>
                    </m:r>
                    <m:r>
                      <a:rPr lang="en-US" sz="1400" b="0" i="1">
                        <a:solidFill>
                          <a:sysClr val="windowText" lastClr="000000"/>
                        </a:solidFill>
                        <a:latin typeface="Cambria Math" panose="02040503050406030204" pitchFamily="18" charset="0"/>
                      </a:rPr>
                      <m:t>𝑆𝑊𝐶</m:t>
                    </m:r>
                    <m:r>
                      <a:rPr lang="en-US" sz="1400" b="0" i="1">
                        <a:solidFill>
                          <a:sysClr val="windowText" lastClr="000000"/>
                        </a:solidFill>
                        <a:latin typeface="Cambria Math" panose="02040503050406030204" pitchFamily="18" charset="0"/>
                      </a:rPr>
                      <m:t> </m:t>
                    </m:r>
                    <m:r>
                      <a:rPr lang="en-US" sz="1400" b="0" i="1">
                        <a:solidFill>
                          <a:sysClr val="windowText" lastClr="000000"/>
                        </a:solidFill>
                        <a:latin typeface="Cambria Math" panose="02040503050406030204" pitchFamily="18" charset="0"/>
                      </a:rPr>
                      <m:t>𝑥</m:t>
                    </m:r>
                    <m:r>
                      <a:rPr lang="en-US" sz="1400" b="0" i="1">
                        <a:solidFill>
                          <a:sysClr val="windowText" lastClr="000000"/>
                        </a:solidFill>
                        <a:latin typeface="Cambria Math" panose="02040503050406030204" pitchFamily="18" charset="0"/>
                      </a:rPr>
                      <m:t> (</m:t>
                    </m:r>
                    <m:r>
                      <a:rPr lang="en-US" sz="1400" b="0" i="1">
                        <a:solidFill>
                          <a:sysClr val="windowText" lastClr="000000"/>
                        </a:solidFill>
                        <a:latin typeface="Cambria Math" panose="02040503050406030204" pitchFamily="18" charset="0"/>
                      </a:rPr>
                      <m:t>𝐵𝐴𝐹</m:t>
                    </m:r>
                    <m:r>
                      <a:rPr lang="en-US" sz="1400" b="0" i="1">
                        <a:solidFill>
                          <a:sysClr val="windowText" lastClr="000000"/>
                        </a:solidFill>
                        <a:latin typeface="Cambria Math" panose="02040503050406030204" pitchFamily="18" charset="0"/>
                      </a:rPr>
                      <m:t> </m:t>
                    </m:r>
                    <m:r>
                      <a:rPr lang="en-US" sz="1400" b="0" i="1">
                        <a:solidFill>
                          <a:sysClr val="windowText" lastClr="000000"/>
                        </a:solidFill>
                        <a:latin typeface="Cambria Math" panose="02040503050406030204" pitchFamily="18" charset="0"/>
                      </a:rPr>
                      <m:t>𝑜𝑟</m:t>
                    </m:r>
                    <m:r>
                      <a:rPr lang="en-US" sz="1400" b="0" i="1">
                        <a:solidFill>
                          <a:sysClr val="windowText" lastClr="000000"/>
                        </a:solidFill>
                        <a:latin typeface="Cambria Math" panose="02040503050406030204" pitchFamily="18" charset="0"/>
                      </a:rPr>
                      <m:t> </m:t>
                    </m:r>
                    <m:r>
                      <a:rPr lang="en-US" sz="1400" b="0" i="1">
                        <a:solidFill>
                          <a:sysClr val="windowText" lastClr="000000"/>
                        </a:solidFill>
                        <a:latin typeface="Cambria Math" panose="02040503050406030204" pitchFamily="18" charset="0"/>
                      </a:rPr>
                      <m:t>𝐵𝐶𝐹</m:t>
                    </m:r>
                    <m:r>
                      <a:rPr lang="en-US" sz="1400" b="0" i="1">
                        <a:solidFill>
                          <a:sysClr val="windowText" lastClr="000000"/>
                        </a:solidFill>
                        <a:latin typeface="Cambria Math" panose="02040503050406030204" pitchFamily="18" charset="0"/>
                      </a:rPr>
                      <m:t>) </m:t>
                    </m:r>
                    <m:r>
                      <a:rPr lang="en-US" sz="1400" b="0" i="1">
                        <a:solidFill>
                          <a:sysClr val="windowText" lastClr="000000"/>
                        </a:solidFill>
                        <a:latin typeface="Cambria Math" panose="02040503050406030204" pitchFamily="18" charset="0"/>
                      </a:rPr>
                      <m:t>𝑥</m:t>
                    </m:r>
                    <m:r>
                      <a:rPr lang="en-US" sz="1400" b="0" i="1">
                        <a:solidFill>
                          <a:sysClr val="windowText" lastClr="000000"/>
                        </a:solidFill>
                        <a:latin typeface="Cambria Math" panose="02040503050406030204" pitchFamily="18" charset="0"/>
                      </a:rPr>
                      <m:t> </m:t>
                    </m:r>
                    <m:r>
                      <a:rPr lang="en-US" sz="1400" b="0" i="1">
                        <a:solidFill>
                          <a:sysClr val="windowText" lastClr="000000"/>
                        </a:solidFill>
                        <a:latin typeface="Cambria Math" panose="02040503050406030204" pitchFamily="18" charset="0"/>
                      </a:rPr>
                      <m:t>𝐶𝐹</m:t>
                    </m:r>
                    <m:r>
                      <a:rPr lang="en-US" sz="1400" b="0" i="1">
                        <a:solidFill>
                          <a:sysClr val="windowText" lastClr="000000"/>
                        </a:solidFill>
                        <a:latin typeface="Cambria Math" panose="02040503050406030204" pitchFamily="18" charset="0"/>
                      </a:rPr>
                      <m:t>1</m:t>
                    </m:r>
                  </m:oMath>
                </m:oMathPara>
              </a14:m>
              <a:endParaRPr lang="en-US" sz="1400"/>
            </a:p>
          </xdr:txBody>
        </xdr:sp>
      </mc:Choice>
      <mc:Fallback xmlns="">
        <xdr:sp macro="" textlink="">
          <xdr:nvSpPr>
            <xdr:cNvPr id="2" name="Rectangle 2">
              <a:extLst>
                <a:ext uri="{FF2B5EF4-FFF2-40B4-BE49-F238E27FC236}">
                  <a16:creationId xmlns:a16="http://schemas.microsoft.com/office/drawing/2014/main" id="{99AAACF1-7F2A-4A9E-92CA-9138E7212BF5}"/>
                </a:ext>
              </a:extLst>
            </xdr:cNvPr>
            <xdr:cNvSpPr/>
          </xdr:nvSpPr>
          <xdr:spPr>
            <a:xfrm>
              <a:off x="1562100" y="600075"/>
              <a:ext cx="4914900" cy="6159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400" b="0" i="0">
                  <a:solidFill>
                    <a:sysClr val="windowText" lastClr="000000"/>
                  </a:solidFill>
                  <a:latin typeface="Cambria Math" panose="02040503050406030204" pitchFamily="18" charset="0"/>
                </a:rPr>
                <a:t>𝐹𝑖𝑠ℎ 𝑇𝑖𝑠𝑠𝑢𝑒 𝐶𝑜𝑛𝑐𝑒𝑛𝑡𝑟𝑎𝑡𝑖𝑜𝑛 =𝑆𝑊𝐶 𝑥 (𝐵𝐴𝐹 𝑜𝑟 𝐵𝐶𝐹) 𝑥 𝐶𝐹1</a:t>
              </a:r>
              <a:endParaRPr lang="en-US" sz="1400"/>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29029</xdr:rowOff>
    </xdr:from>
    <xdr:to>
      <xdr:col>3</xdr:col>
      <xdr:colOff>1050471</xdr:colOff>
      <xdr:row>4</xdr:row>
      <xdr:rowOff>131536</xdr:rowOff>
    </xdr:to>
    <mc:AlternateContent xmlns:mc="http://schemas.openxmlformats.org/markup-compatibility/2006" xmlns:a14="http://schemas.microsoft.com/office/drawing/2010/main">
      <mc:Choice Requires="a14">
        <xdr:sp macro="" textlink="">
          <xdr:nvSpPr>
            <xdr:cNvPr id="2" name="TextBox 5">
              <a:extLst>
                <a:ext uri="{FF2B5EF4-FFF2-40B4-BE49-F238E27FC236}">
                  <a16:creationId xmlns:a16="http://schemas.microsoft.com/office/drawing/2014/main" id="{FD7FDEA8-5A0D-4455-83CD-E00DC6BA7CD8}"/>
                </a:ext>
              </a:extLst>
            </xdr:cNvPr>
            <xdr:cNvSpPr txBox="1"/>
          </xdr:nvSpPr>
          <xdr:spPr>
            <a:xfrm>
              <a:off x="0" y="263072"/>
              <a:ext cx="6085114" cy="657678"/>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14:m>
                <m:oMathPara xmlns:m="http://schemas.openxmlformats.org/officeDocument/2006/math">
                  <m:oMathParaPr>
                    <m:jc m:val="centerGroup"/>
                  </m:oMathParaPr>
                  <m:oMath xmlns:m="http://schemas.openxmlformats.org/officeDocument/2006/math">
                    <m:r>
                      <a:rPr lang="en-US" b="0" i="1">
                        <a:latin typeface="Cambria Math" panose="02040503050406030204" pitchFamily="18" charset="0"/>
                      </a:rPr>
                      <m:t>𝐴𝐷𝑅</m:t>
                    </m:r>
                    <m:r>
                      <a:rPr lang="en-US" b="0" i="1">
                        <a:latin typeface="Cambria Math" panose="02040503050406030204" pitchFamily="18" charset="0"/>
                      </a:rPr>
                      <m:t> </m:t>
                    </m:r>
                    <m:r>
                      <a:rPr lang="en-US" b="0" i="1">
                        <a:latin typeface="Cambria Math" panose="02040503050406030204" pitchFamily="18" charset="0"/>
                      </a:rPr>
                      <m:t>𝑜𝑟</m:t>
                    </m:r>
                    <m:r>
                      <a:rPr lang="en-US" b="0" i="1">
                        <a:latin typeface="Cambria Math" panose="02040503050406030204" pitchFamily="18" charset="0"/>
                      </a:rPr>
                      <m:t> </m:t>
                    </m:r>
                    <m:r>
                      <a:rPr lang="en-US" b="0" i="1">
                        <a:latin typeface="Cambria Math" panose="02040503050406030204" pitchFamily="18" charset="0"/>
                      </a:rPr>
                      <m:t>𝐴𝐷𝐷</m:t>
                    </m:r>
                    <m:r>
                      <a:rPr lang="en-US" b="0" i="1">
                        <a:latin typeface="Cambria Math" panose="02040503050406030204" pitchFamily="18" charset="0"/>
                      </a:rPr>
                      <m:t>=</m:t>
                    </m:r>
                    <m:f>
                      <m:fPr>
                        <m:ctrlPr>
                          <a:rPr lang="en-US" b="0" i="1">
                            <a:latin typeface="Cambria Math" panose="02040503050406030204" pitchFamily="18" charset="0"/>
                          </a:rPr>
                        </m:ctrlPr>
                      </m:fPr>
                      <m:num>
                        <m:r>
                          <a:rPr lang="en-US" b="0" i="1">
                            <a:latin typeface="Cambria Math" panose="02040503050406030204" pitchFamily="18" charset="0"/>
                          </a:rPr>
                          <m:t>𝑆𝑊𝐶</m:t>
                        </m:r>
                        <m:r>
                          <a:rPr lang="en-US" b="0" i="1">
                            <a:latin typeface="Cambria Math" panose="02040503050406030204" pitchFamily="18" charset="0"/>
                          </a:rPr>
                          <m:t> ×</m:t>
                        </m:r>
                        <m:r>
                          <a:rPr lang="en-US" b="0" i="1">
                            <a:latin typeface="Cambria Math" panose="02040503050406030204" pitchFamily="18" charset="0"/>
                            <a:ea typeface="Cambria Math" panose="02040503050406030204" pitchFamily="18" charset="0"/>
                          </a:rPr>
                          <m:t>𝐵𝐶𝐹</m:t>
                        </m:r>
                        <m:r>
                          <a:rPr lang="en-US" b="0" i="1">
                            <a:latin typeface="Cambria Math" panose="02040503050406030204" pitchFamily="18" charset="0"/>
                            <a:ea typeface="Cambria Math" panose="02040503050406030204" pitchFamily="18" charset="0"/>
                          </a:rPr>
                          <m:t> ×</m:t>
                        </m:r>
                        <m:r>
                          <a:rPr lang="en-US" b="0" i="1">
                            <a:latin typeface="Cambria Math" panose="02040503050406030204" pitchFamily="18" charset="0"/>
                            <a:ea typeface="Cambria Math" panose="02040503050406030204" pitchFamily="18" charset="0"/>
                          </a:rPr>
                          <m:t>𝐼𝑅</m:t>
                        </m:r>
                        <m:r>
                          <a:rPr lang="en-US" b="0" i="1">
                            <a:latin typeface="Cambria Math" panose="02040503050406030204" pitchFamily="18" charset="0"/>
                            <a:ea typeface="Cambria Math" panose="02040503050406030204" pitchFamily="18" charset="0"/>
                          </a:rPr>
                          <m:t>×</m:t>
                        </m:r>
                        <m:r>
                          <a:rPr lang="en-US" b="0" i="1">
                            <a:latin typeface="Cambria Math" panose="02040503050406030204" pitchFamily="18" charset="0"/>
                            <a:ea typeface="Cambria Math" panose="02040503050406030204" pitchFamily="18" charset="0"/>
                          </a:rPr>
                          <m:t>𝐶𝐹</m:t>
                        </m:r>
                        <m:r>
                          <a:rPr lang="en-US" b="0" i="1">
                            <a:latin typeface="Cambria Math" panose="02040503050406030204" pitchFamily="18" charset="0"/>
                            <a:ea typeface="Cambria Math" panose="02040503050406030204" pitchFamily="18" charset="0"/>
                          </a:rPr>
                          <m:t>1×</m:t>
                        </m:r>
                        <m:r>
                          <a:rPr lang="en-US" b="0" i="1">
                            <a:latin typeface="Cambria Math" panose="02040503050406030204" pitchFamily="18" charset="0"/>
                            <a:ea typeface="Cambria Math" panose="02040503050406030204" pitchFamily="18" charset="0"/>
                          </a:rPr>
                          <m:t>𝐶𝐹</m:t>
                        </m:r>
                        <m:r>
                          <a:rPr lang="en-US" b="0" i="1">
                            <a:latin typeface="Cambria Math" panose="02040503050406030204" pitchFamily="18" charset="0"/>
                            <a:ea typeface="Cambria Math" panose="02040503050406030204" pitchFamily="18" charset="0"/>
                          </a:rPr>
                          <m:t>2×</m:t>
                        </m:r>
                        <m:r>
                          <a:rPr lang="en-US" b="0" i="1">
                            <a:latin typeface="Cambria Math" panose="02040503050406030204" pitchFamily="18" charset="0"/>
                            <a:ea typeface="Cambria Math" panose="02040503050406030204" pitchFamily="18" charset="0"/>
                          </a:rPr>
                          <m:t>𝐸𝐷</m:t>
                        </m:r>
                      </m:num>
                      <m:den>
                        <m:r>
                          <a:rPr lang="en-US" b="0" i="1">
                            <a:latin typeface="Cambria Math" panose="02040503050406030204" pitchFamily="18" charset="0"/>
                          </a:rPr>
                          <m:t>𝐴𝑇</m:t>
                        </m:r>
                      </m:den>
                    </m:f>
                  </m:oMath>
                </m:oMathPara>
              </a14:m>
              <a:endParaRPr lang="en-US"/>
            </a:p>
          </xdr:txBody>
        </xdr:sp>
      </mc:Choice>
      <mc:Fallback xmlns="">
        <xdr:sp macro="" textlink="">
          <xdr:nvSpPr>
            <xdr:cNvPr id="2" name="TextBox 5">
              <a:extLst>
                <a:ext uri="{FF2B5EF4-FFF2-40B4-BE49-F238E27FC236}">
                  <a16:creationId xmlns:a16="http://schemas.microsoft.com/office/drawing/2014/main" id="{FD7FDEA8-5A0D-4455-83CD-E00DC6BA7CD8}"/>
                </a:ext>
              </a:extLst>
            </xdr:cNvPr>
            <xdr:cNvSpPr txBox="1"/>
          </xdr:nvSpPr>
          <xdr:spPr>
            <a:xfrm>
              <a:off x="0" y="263072"/>
              <a:ext cx="6085114" cy="657678"/>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r>
                <a:rPr lang="en-US" b="0" i="0">
                  <a:latin typeface="Cambria Math" panose="02040503050406030204" pitchFamily="18" charset="0"/>
                </a:rPr>
                <a:t>𝐴𝐷𝑅 𝑜𝑟 𝐴𝐷𝐷=(𝑆𝑊𝐶 ×</a:t>
              </a:r>
              <a:r>
                <a:rPr lang="en-US" b="0" i="0">
                  <a:latin typeface="Cambria Math" panose="02040503050406030204" pitchFamily="18" charset="0"/>
                  <a:ea typeface="Cambria Math" panose="02040503050406030204" pitchFamily="18" charset="0"/>
                </a:rPr>
                <a:t>𝐵𝐶𝐹 ×𝐼𝑅×𝐶𝐹1×𝐶𝐹2×𝐸𝐷)/</a:t>
              </a:r>
              <a:r>
                <a:rPr lang="en-US" b="0" i="0">
                  <a:latin typeface="Cambria Math" panose="02040503050406030204" pitchFamily="18" charset="0"/>
                </a:rPr>
                <a:t>𝐴𝑇</a:t>
              </a:r>
              <a:endParaRPr lang="en-US"/>
            </a:p>
          </xdr:txBody>
        </xdr:sp>
      </mc:Fallback>
    </mc:AlternateContent>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xdr:row>
      <xdr:rowOff>13607</xdr:rowOff>
    </xdr:from>
    <xdr:to>
      <xdr:col>4</xdr:col>
      <xdr:colOff>16328</xdr:colOff>
      <xdr:row>4</xdr:row>
      <xdr:rowOff>166007</xdr:rowOff>
    </xdr:to>
    <mc:AlternateContent xmlns:mc="http://schemas.openxmlformats.org/markup-compatibility/2006" xmlns:a14="http://schemas.microsoft.com/office/drawing/2010/main">
      <mc:Choice Requires="a14">
        <xdr:sp macro="" textlink="">
          <xdr:nvSpPr>
            <xdr:cNvPr id="2" name="TextBox 5">
              <a:extLst>
                <a:ext uri="{FF2B5EF4-FFF2-40B4-BE49-F238E27FC236}">
                  <a16:creationId xmlns:a16="http://schemas.microsoft.com/office/drawing/2014/main" id="{FFA44229-475F-4C69-A11C-911E715E0ED4}"/>
                </a:ext>
              </a:extLst>
            </xdr:cNvPr>
            <xdr:cNvSpPr txBox="1"/>
          </xdr:nvSpPr>
          <xdr:spPr>
            <a:xfrm>
              <a:off x="0" y="247650"/>
              <a:ext cx="6319157" cy="707571"/>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14:m>
                <m:oMathPara xmlns:m="http://schemas.openxmlformats.org/officeDocument/2006/math">
                  <m:oMathParaPr>
                    <m:jc m:val="centerGroup"/>
                  </m:oMathParaPr>
                  <m:oMath xmlns:m="http://schemas.openxmlformats.org/officeDocument/2006/math">
                    <m:r>
                      <a:rPr lang="en-US" b="0" i="1">
                        <a:latin typeface="Cambria Math" panose="02040503050406030204" pitchFamily="18" charset="0"/>
                      </a:rPr>
                      <m:t>𝐴𝐷𝑅</m:t>
                    </m:r>
                    <m:r>
                      <a:rPr lang="en-US" b="0" i="1">
                        <a:latin typeface="Cambria Math" panose="02040503050406030204" pitchFamily="18" charset="0"/>
                      </a:rPr>
                      <m:t> </m:t>
                    </m:r>
                    <m:r>
                      <a:rPr lang="en-US" b="0" i="1">
                        <a:latin typeface="Cambria Math" panose="02040503050406030204" pitchFamily="18" charset="0"/>
                      </a:rPr>
                      <m:t>𝑜𝑟</m:t>
                    </m:r>
                    <m:r>
                      <a:rPr lang="en-US" b="0" i="1">
                        <a:latin typeface="Cambria Math" panose="02040503050406030204" pitchFamily="18" charset="0"/>
                      </a:rPr>
                      <m:t> </m:t>
                    </m:r>
                    <m:r>
                      <a:rPr lang="en-US" b="0" i="1">
                        <a:latin typeface="Cambria Math" panose="02040503050406030204" pitchFamily="18" charset="0"/>
                      </a:rPr>
                      <m:t>𝐴𝐷𝐷</m:t>
                    </m:r>
                    <m:r>
                      <a:rPr lang="en-US" b="0" i="1">
                        <a:latin typeface="Cambria Math" panose="02040503050406030204" pitchFamily="18" charset="0"/>
                      </a:rPr>
                      <m:t>=</m:t>
                    </m:r>
                    <m:f>
                      <m:fPr>
                        <m:ctrlPr>
                          <a:rPr lang="en-US" b="0" i="1">
                            <a:latin typeface="Cambria Math" panose="02040503050406030204" pitchFamily="18" charset="0"/>
                          </a:rPr>
                        </m:ctrlPr>
                      </m:fPr>
                      <m:num>
                        <m:r>
                          <a:rPr lang="en-US" b="0" i="1">
                            <a:latin typeface="Cambria Math" panose="02040503050406030204" pitchFamily="18" charset="0"/>
                          </a:rPr>
                          <m:t>𝑆𝑊𝐶</m:t>
                        </m:r>
                        <m:r>
                          <a:rPr lang="en-US" b="0" i="1">
                            <a:latin typeface="Cambria Math" panose="02040503050406030204" pitchFamily="18" charset="0"/>
                          </a:rPr>
                          <m:t> ×</m:t>
                        </m:r>
                        <m:r>
                          <a:rPr lang="en-US" b="0" i="1">
                            <a:latin typeface="Cambria Math" panose="02040503050406030204" pitchFamily="18" charset="0"/>
                            <a:ea typeface="Cambria Math" panose="02040503050406030204" pitchFamily="18" charset="0"/>
                          </a:rPr>
                          <m:t>𝐵𝐶𝐹</m:t>
                        </m:r>
                        <m:r>
                          <a:rPr lang="en-US" b="0" i="1">
                            <a:latin typeface="Cambria Math" panose="02040503050406030204" pitchFamily="18" charset="0"/>
                            <a:ea typeface="Cambria Math" panose="02040503050406030204" pitchFamily="18" charset="0"/>
                          </a:rPr>
                          <m:t> ×</m:t>
                        </m:r>
                        <m:r>
                          <a:rPr lang="en-US" b="0" i="1">
                            <a:latin typeface="Cambria Math" panose="02040503050406030204" pitchFamily="18" charset="0"/>
                            <a:ea typeface="Cambria Math" panose="02040503050406030204" pitchFamily="18" charset="0"/>
                          </a:rPr>
                          <m:t>𝐼𝑅</m:t>
                        </m:r>
                        <m:r>
                          <a:rPr lang="en-US" b="0" i="1">
                            <a:latin typeface="Cambria Math" panose="02040503050406030204" pitchFamily="18" charset="0"/>
                            <a:ea typeface="Cambria Math" panose="02040503050406030204" pitchFamily="18" charset="0"/>
                          </a:rPr>
                          <m:t>×</m:t>
                        </m:r>
                        <m:r>
                          <a:rPr lang="en-US" b="0" i="1">
                            <a:latin typeface="Cambria Math" panose="02040503050406030204" pitchFamily="18" charset="0"/>
                            <a:ea typeface="Cambria Math" panose="02040503050406030204" pitchFamily="18" charset="0"/>
                          </a:rPr>
                          <m:t>𝐶𝐹</m:t>
                        </m:r>
                        <m:r>
                          <a:rPr lang="en-US" b="0" i="1">
                            <a:latin typeface="Cambria Math" panose="02040503050406030204" pitchFamily="18" charset="0"/>
                            <a:ea typeface="Cambria Math" panose="02040503050406030204" pitchFamily="18" charset="0"/>
                          </a:rPr>
                          <m:t>1×</m:t>
                        </m:r>
                        <m:r>
                          <a:rPr lang="en-US" b="0" i="1">
                            <a:latin typeface="Cambria Math" panose="02040503050406030204" pitchFamily="18" charset="0"/>
                            <a:ea typeface="Cambria Math" panose="02040503050406030204" pitchFamily="18" charset="0"/>
                          </a:rPr>
                          <m:t>𝐶𝐹</m:t>
                        </m:r>
                        <m:r>
                          <a:rPr lang="en-US" b="0" i="1">
                            <a:latin typeface="Cambria Math" panose="02040503050406030204" pitchFamily="18" charset="0"/>
                            <a:ea typeface="Cambria Math" panose="02040503050406030204" pitchFamily="18" charset="0"/>
                          </a:rPr>
                          <m:t>2×</m:t>
                        </m:r>
                        <m:r>
                          <a:rPr lang="en-US" b="0" i="1">
                            <a:latin typeface="Cambria Math" panose="02040503050406030204" pitchFamily="18" charset="0"/>
                            <a:ea typeface="Cambria Math" panose="02040503050406030204" pitchFamily="18" charset="0"/>
                          </a:rPr>
                          <m:t>𝐸𝐷</m:t>
                        </m:r>
                      </m:num>
                      <m:den>
                        <m:r>
                          <a:rPr lang="en-US" b="0" i="1">
                            <a:latin typeface="Cambria Math" panose="02040503050406030204" pitchFamily="18" charset="0"/>
                          </a:rPr>
                          <m:t>𝐴𝑇</m:t>
                        </m:r>
                      </m:den>
                    </m:f>
                  </m:oMath>
                </m:oMathPara>
              </a14:m>
              <a:endParaRPr lang="en-US"/>
            </a:p>
          </xdr:txBody>
        </xdr:sp>
      </mc:Choice>
      <mc:Fallback xmlns="">
        <xdr:sp macro="" textlink="">
          <xdr:nvSpPr>
            <xdr:cNvPr id="2" name="TextBox 5">
              <a:extLst>
                <a:ext uri="{FF2B5EF4-FFF2-40B4-BE49-F238E27FC236}">
                  <a16:creationId xmlns:a16="http://schemas.microsoft.com/office/drawing/2014/main" id="{FFA44229-475F-4C69-A11C-911E715E0ED4}"/>
                </a:ext>
              </a:extLst>
            </xdr:cNvPr>
            <xdr:cNvSpPr txBox="1"/>
          </xdr:nvSpPr>
          <xdr:spPr>
            <a:xfrm>
              <a:off x="0" y="247650"/>
              <a:ext cx="6319157" cy="707571"/>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r>
                <a:rPr lang="en-US" b="0" i="0">
                  <a:latin typeface="Cambria Math" panose="02040503050406030204" pitchFamily="18" charset="0"/>
                </a:rPr>
                <a:t>𝐴𝐷𝑅 𝑜𝑟 𝐴𝐷𝐷=(𝑆𝑊𝐶 ×</a:t>
              </a:r>
              <a:r>
                <a:rPr lang="en-US" b="0" i="0">
                  <a:latin typeface="Cambria Math" panose="02040503050406030204" pitchFamily="18" charset="0"/>
                  <a:ea typeface="Cambria Math" panose="02040503050406030204" pitchFamily="18" charset="0"/>
                </a:rPr>
                <a:t>𝐵𝐶𝐹 ×𝐼𝑅×𝐶𝐹1×𝐶𝐹2×𝐸𝐷)/</a:t>
              </a:r>
              <a:r>
                <a:rPr lang="en-US" b="0" i="0">
                  <a:latin typeface="Cambria Math" panose="02040503050406030204" pitchFamily="18" charset="0"/>
                </a:rPr>
                <a:t>𝐴𝑇</a:t>
              </a:r>
              <a:endParaRPr lang="en-US"/>
            </a:p>
          </xdr:txBody>
        </xdr:sp>
      </mc:Fallback>
    </mc:AlternateContent>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313F0-2708-4729-917F-E0E156AB3F34}">
  <sheetPr codeName="Sheet1"/>
  <dimension ref="A1:A16"/>
  <sheetViews>
    <sheetView showGridLines="0" tabSelected="1" workbookViewId="0"/>
  </sheetViews>
  <sheetFormatPr defaultColWidth="8.7109375" defaultRowHeight="15" x14ac:dyDescent="0.25"/>
  <cols>
    <col min="1" max="1" width="112.5703125" style="2" customWidth="1"/>
    <col min="2" max="16384" width="8.7109375" style="2"/>
  </cols>
  <sheetData>
    <row r="1" spans="1:1" ht="18.75" x14ac:dyDescent="0.3">
      <c r="A1" s="1" t="s">
        <v>1090</v>
      </c>
    </row>
    <row r="2" spans="1:1" ht="18.75" x14ac:dyDescent="0.3">
      <c r="A2" s="3" t="s">
        <v>1091</v>
      </c>
    </row>
    <row r="3" spans="1:1" ht="28.5" customHeight="1" x14ac:dyDescent="0.25">
      <c r="A3" s="4"/>
    </row>
    <row r="4" spans="1:1" ht="20.25" x14ac:dyDescent="0.3">
      <c r="A4" s="5" t="s">
        <v>1093</v>
      </c>
    </row>
    <row r="5" spans="1:1" x14ac:dyDescent="0.25">
      <c r="A5" s="4"/>
    </row>
    <row r="6" spans="1:1" ht="18.75" x14ac:dyDescent="0.25">
      <c r="A6" s="6" t="s">
        <v>1092</v>
      </c>
    </row>
    <row r="7" spans="1:1" ht="15.75" x14ac:dyDescent="0.25">
      <c r="A7" s="7"/>
    </row>
    <row r="9" spans="1:1" x14ac:dyDescent="0.25">
      <c r="A9" s="4"/>
    </row>
    <row r="10" spans="1:1" x14ac:dyDescent="0.25">
      <c r="A10" s="4"/>
    </row>
    <row r="11" spans="1:1" x14ac:dyDescent="0.25">
      <c r="A11" s="4"/>
    </row>
    <row r="12" spans="1:1" x14ac:dyDescent="0.25">
      <c r="A12" s="4"/>
    </row>
    <row r="13" spans="1:1" x14ac:dyDescent="0.25">
      <c r="A13" s="4"/>
    </row>
    <row r="16" spans="1:1" ht="15.75" x14ac:dyDescent="0.25">
      <c r="A16" s="8"/>
    </row>
  </sheetData>
  <sheetProtection sheet="1" objects="1" scenarios="1" formatCells="0" formatColumns="0" formatRows="0" sort="0" autoFilter="0"/>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B13AA-4F0B-4D3F-8D1F-20501DABED89}">
  <sheetPr codeName="Sheet2"/>
  <dimension ref="A21:F43"/>
  <sheetViews>
    <sheetView zoomScaleNormal="100" workbookViewId="0"/>
  </sheetViews>
  <sheetFormatPr defaultColWidth="8.85546875" defaultRowHeight="15" x14ac:dyDescent="0.25"/>
  <cols>
    <col min="1" max="1" width="26.85546875" style="10" customWidth="1"/>
    <col min="2" max="2" width="14.5703125" style="10" customWidth="1"/>
    <col min="3" max="3" width="12.5703125" style="10" customWidth="1"/>
    <col min="4" max="4" width="10.42578125" style="10" customWidth="1"/>
    <col min="5" max="16384" width="8.85546875" style="10"/>
  </cols>
  <sheetData>
    <row r="21" spans="1:6" x14ac:dyDescent="0.25">
      <c r="A21" s="9" t="s">
        <v>0</v>
      </c>
      <c r="B21" s="9" t="s">
        <v>1</v>
      </c>
    </row>
    <row r="22" spans="1:6" x14ac:dyDescent="0.25">
      <c r="A22" s="10" t="s">
        <v>2</v>
      </c>
      <c r="B22" s="10" t="s">
        <v>3</v>
      </c>
    </row>
    <row r="23" spans="1:6" x14ac:dyDescent="0.25">
      <c r="A23" s="10" t="s">
        <v>4</v>
      </c>
      <c r="B23" s="10" t="s">
        <v>5</v>
      </c>
    </row>
    <row r="24" spans="1:6" x14ac:dyDescent="0.25">
      <c r="A24" s="10" t="s">
        <v>6</v>
      </c>
    </row>
    <row r="25" spans="1:6" ht="17.25" x14ac:dyDescent="0.25">
      <c r="B25" s="10" t="s">
        <v>7</v>
      </c>
      <c r="C25" s="10" t="s">
        <v>8</v>
      </c>
      <c r="D25" s="10" t="s">
        <v>9</v>
      </c>
    </row>
    <row r="26" spans="1:6" x14ac:dyDescent="0.25">
      <c r="D26" s="10" t="s">
        <v>10</v>
      </c>
      <c r="E26" s="10" t="s">
        <v>11</v>
      </c>
    </row>
    <row r="27" spans="1:6" ht="17.25" x14ac:dyDescent="0.25">
      <c r="B27" s="10" t="s">
        <v>12</v>
      </c>
      <c r="C27" s="10">
        <v>7.83</v>
      </c>
      <c r="D27" s="10" t="s">
        <v>13</v>
      </c>
      <c r="E27" s="10" t="s">
        <v>13</v>
      </c>
    </row>
    <row r="28" spans="1:6" ht="17.25" x14ac:dyDescent="0.25">
      <c r="B28" s="10" t="s">
        <v>14</v>
      </c>
      <c r="C28" s="10">
        <v>11.4</v>
      </c>
      <c r="D28" s="10">
        <v>5.2999999999999999E-2</v>
      </c>
      <c r="E28" s="10">
        <v>0.41199999999999998</v>
      </c>
      <c r="F28" s="10" t="s">
        <v>15</v>
      </c>
    </row>
    <row r="29" spans="1:6" ht="17.25" x14ac:dyDescent="0.25">
      <c r="B29" s="10" t="s">
        <v>16</v>
      </c>
      <c r="C29" s="10">
        <v>13.8</v>
      </c>
      <c r="D29" s="10">
        <v>4.2999999999999997E-2</v>
      </c>
      <c r="E29" s="10">
        <v>0.34100000000000003</v>
      </c>
      <c r="F29" s="10" t="s">
        <v>17</v>
      </c>
    </row>
    <row r="30" spans="1:6" ht="17.25" x14ac:dyDescent="0.25">
      <c r="B30" s="10" t="s">
        <v>18</v>
      </c>
      <c r="C30" s="10">
        <v>18.600000000000001</v>
      </c>
      <c r="D30" s="10">
        <v>3.7999999999999999E-2</v>
      </c>
      <c r="E30" s="10">
        <v>0.312</v>
      </c>
      <c r="F30" s="10" t="s">
        <v>19</v>
      </c>
    </row>
    <row r="31" spans="1:6" ht="17.25" x14ac:dyDescent="0.25">
      <c r="B31" s="10" t="s">
        <v>20</v>
      </c>
      <c r="C31" s="10">
        <v>31.8</v>
      </c>
      <c r="D31" s="10">
        <v>3.5000000000000003E-2</v>
      </c>
      <c r="E31" s="10">
        <v>0.24199999999999999</v>
      </c>
      <c r="F31" s="10" t="s">
        <v>21</v>
      </c>
    </row>
    <row r="32" spans="1:6" ht="17.25" x14ac:dyDescent="0.25">
      <c r="B32" s="10" t="s">
        <v>22</v>
      </c>
      <c r="C32" s="10">
        <v>56.8</v>
      </c>
      <c r="D32" s="10">
        <v>1.9E-2</v>
      </c>
      <c r="E32" s="10">
        <v>0.14599999999999999</v>
      </c>
      <c r="F32" s="10" t="s">
        <v>23</v>
      </c>
    </row>
    <row r="33" spans="1:6" ht="17.25" x14ac:dyDescent="0.25">
      <c r="B33" s="10" t="s">
        <v>24</v>
      </c>
      <c r="C33" s="10">
        <v>80</v>
      </c>
      <c r="D33" s="10">
        <v>6.3E-2</v>
      </c>
      <c r="E33" s="10">
        <v>0.27700000000000002</v>
      </c>
      <c r="F33" s="10" t="s">
        <v>25</v>
      </c>
    </row>
    <row r="34" spans="1:6" ht="17.25" x14ac:dyDescent="0.25">
      <c r="B34" s="10" t="s">
        <v>26</v>
      </c>
      <c r="C34" s="10">
        <v>80</v>
      </c>
      <c r="D34" s="11">
        <v>1.78</v>
      </c>
      <c r="E34" s="11"/>
    </row>
    <row r="35" spans="1:6" x14ac:dyDescent="0.25">
      <c r="B35" s="10" t="s">
        <v>27</v>
      </c>
    </row>
    <row r="36" spans="1:6" x14ac:dyDescent="0.25">
      <c r="B36" s="10" t="s">
        <v>28</v>
      </c>
    </row>
    <row r="37" spans="1:6" x14ac:dyDescent="0.25">
      <c r="B37" s="10" t="s">
        <v>29</v>
      </c>
    </row>
    <row r="38" spans="1:6" x14ac:dyDescent="0.25">
      <c r="B38" s="10" t="s">
        <v>30</v>
      </c>
    </row>
    <row r="39" spans="1:6" x14ac:dyDescent="0.25">
      <c r="B39" s="10" t="s">
        <v>31</v>
      </c>
    </row>
    <row r="41" spans="1:6" x14ac:dyDescent="0.25">
      <c r="B41" s="10" t="s">
        <v>32</v>
      </c>
    </row>
    <row r="43" spans="1:6" x14ac:dyDescent="0.25">
      <c r="A43" s="10" t="s">
        <v>33</v>
      </c>
      <c r="B43" s="10" t="s">
        <v>34</v>
      </c>
    </row>
  </sheetData>
  <sheetProtection sheet="1" objects="1" scenarios="1" formatCells="0" formatColumns="0" formatRows="0" sort="0" autoFilter="0"/>
  <autoFilter ref="B25:E25" xr:uid="{282B13AA-4F0B-4D3F-8D1F-20501DABED89}"/>
  <mergeCells count="1">
    <mergeCell ref="D34:E34"/>
  </mergeCells>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8ED5E-AAB2-46CA-A64F-535D9E152A8A}">
  <sheetPr codeName="Sheet3"/>
  <dimension ref="A1:AO215"/>
  <sheetViews>
    <sheetView zoomScaleNormal="100" workbookViewId="0"/>
  </sheetViews>
  <sheetFormatPr defaultRowHeight="15" x14ac:dyDescent="0.25"/>
  <cols>
    <col min="1" max="1" width="11.42578125" style="10" customWidth="1"/>
    <col min="2" max="2" width="23.140625" style="10" customWidth="1"/>
    <col min="3" max="3" width="17" style="10" customWidth="1"/>
    <col min="4" max="4" width="14.5703125" style="10" customWidth="1"/>
    <col min="5" max="5" width="11.42578125" style="10" customWidth="1"/>
    <col min="6" max="6" width="9.7109375" style="10" customWidth="1"/>
    <col min="7" max="7" width="10" style="10" customWidth="1"/>
    <col min="8" max="8" width="14.5703125" style="10" customWidth="1"/>
    <col min="9" max="9" width="11.140625" style="10" customWidth="1"/>
    <col min="10" max="11" width="9.140625" style="10"/>
    <col min="12" max="12" width="16.85546875" style="10" customWidth="1"/>
    <col min="13" max="13" width="9.140625" style="10"/>
    <col min="14" max="14" width="14.42578125" style="10" customWidth="1"/>
    <col min="15" max="15" width="18.140625" style="10" customWidth="1"/>
    <col min="16" max="16" width="16.5703125" style="10" customWidth="1"/>
    <col min="17" max="17" width="13.42578125" style="10" customWidth="1"/>
    <col min="18" max="18" width="13.28515625" style="10" customWidth="1"/>
    <col min="19" max="19" width="17.42578125" style="10" customWidth="1"/>
    <col min="20" max="20" width="13.28515625" style="10" customWidth="1"/>
    <col min="21" max="21" width="11.42578125" style="10" customWidth="1"/>
    <col min="22" max="22" width="14.140625" style="10" customWidth="1"/>
    <col min="23" max="23" width="15" style="10" customWidth="1"/>
    <col min="24" max="24" width="16.7109375" style="10" customWidth="1"/>
    <col min="25" max="25" width="15.7109375" style="10" customWidth="1"/>
    <col min="26" max="26" width="17.85546875" style="10" customWidth="1"/>
    <col min="27" max="27" width="25" style="10" customWidth="1"/>
    <col min="28" max="29" width="18" style="10" customWidth="1"/>
    <col min="30" max="30" width="22.5703125" style="10" customWidth="1"/>
    <col min="31" max="31" width="17.7109375" style="10" customWidth="1"/>
    <col min="32" max="32" width="18.140625" style="10" customWidth="1"/>
    <col min="33" max="33" width="15" style="10" customWidth="1"/>
    <col min="34" max="34" width="11.7109375" style="10" customWidth="1"/>
    <col min="35" max="35" width="12.85546875" style="10" customWidth="1"/>
    <col min="36" max="36" width="11.140625" style="10" customWidth="1"/>
    <col min="37" max="37" width="11.42578125" style="10" customWidth="1"/>
    <col min="38" max="16384" width="9.140625" style="10"/>
  </cols>
  <sheetData>
    <row r="1" spans="1:41" x14ac:dyDescent="0.25">
      <c r="V1" s="12" t="s">
        <v>35</v>
      </c>
      <c r="W1" s="12"/>
      <c r="X1" s="12"/>
      <c r="Y1" s="12"/>
      <c r="Z1" s="12"/>
      <c r="AA1" s="12"/>
      <c r="AB1" s="13" t="s">
        <v>36</v>
      </c>
      <c r="AC1" s="13"/>
      <c r="AD1" s="13"/>
      <c r="AE1" s="14" t="s">
        <v>37</v>
      </c>
      <c r="AF1" s="14"/>
      <c r="AG1" s="14"/>
      <c r="AH1" s="15" t="s">
        <v>38</v>
      </c>
      <c r="AI1" s="15"/>
      <c r="AJ1" s="16">
        <v>812</v>
      </c>
      <c r="AK1" s="17"/>
    </row>
    <row r="2" spans="1:41" ht="51.6" customHeight="1" thickBot="1" x14ac:dyDescent="0.3">
      <c r="A2" s="18" t="s">
        <v>39</v>
      </c>
      <c r="B2" s="18" t="s">
        <v>40</v>
      </c>
      <c r="C2" s="19" t="s">
        <v>41</v>
      </c>
      <c r="D2" s="19" t="s">
        <v>42</v>
      </c>
      <c r="E2" s="19" t="s">
        <v>43</v>
      </c>
      <c r="F2" s="18" t="s">
        <v>44</v>
      </c>
      <c r="G2" s="18" t="s">
        <v>45</v>
      </c>
      <c r="H2" s="19" t="s">
        <v>46</v>
      </c>
      <c r="I2" s="18" t="s">
        <v>47</v>
      </c>
      <c r="J2" s="19" t="s">
        <v>48</v>
      </c>
      <c r="K2" s="19" t="s">
        <v>49</v>
      </c>
      <c r="L2" s="19" t="s">
        <v>50</v>
      </c>
      <c r="M2" s="19" t="s">
        <v>51</v>
      </c>
      <c r="N2" s="19" t="s">
        <v>52</v>
      </c>
      <c r="O2" s="19" t="s">
        <v>1095</v>
      </c>
      <c r="P2" s="19" t="s">
        <v>53</v>
      </c>
      <c r="Q2" s="18" t="s">
        <v>54</v>
      </c>
      <c r="R2" s="18" t="s">
        <v>55</v>
      </c>
      <c r="S2" s="18" t="s">
        <v>56</v>
      </c>
      <c r="T2" s="18" t="s">
        <v>57</v>
      </c>
      <c r="U2" s="18" t="s">
        <v>58</v>
      </c>
      <c r="V2" s="18" t="s">
        <v>59</v>
      </c>
      <c r="W2" s="19" t="s">
        <v>60</v>
      </c>
      <c r="X2" s="19" t="s">
        <v>61</v>
      </c>
      <c r="Y2" s="19" t="s">
        <v>62</v>
      </c>
      <c r="Z2" s="19" t="s">
        <v>63</v>
      </c>
      <c r="AA2" s="19" t="s">
        <v>64</v>
      </c>
      <c r="AB2" s="18" t="s">
        <v>65</v>
      </c>
      <c r="AC2" s="18" t="s">
        <v>66</v>
      </c>
      <c r="AD2" s="18" t="s">
        <v>67</v>
      </c>
      <c r="AE2" s="18" t="s">
        <v>65</v>
      </c>
      <c r="AF2" s="18" t="s">
        <v>66</v>
      </c>
      <c r="AG2" s="18" t="s">
        <v>67</v>
      </c>
      <c r="AH2" s="18" t="s">
        <v>68</v>
      </c>
      <c r="AI2" s="18" t="s">
        <v>69</v>
      </c>
      <c r="AJ2" s="18" t="s">
        <v>70</v>
      </c>
      <c r="AK2" s="18" t="s">
        <v>71</v>
      </c>
    </row>
    <row r="3" spans="1:41" x14ac:dyDescent="0.25">
      <c r="A3" s="10">
        <v>2022</v>
      </c>
      <c r="B3" s="10" t="s">
        <v>72</v>
      </c>
      <c r="C3" s="10" t="s">
        <v>73</v>
      </c>
      <c r="D3" s="10" t="s">
        <v>74</v>
      </c>
      <c r="E3" s="10" t="s">
        <v>75</v>
      </c>
      <c r="F3" s="10">
        <v>40.331944</v>
      </c>
      <c r="G3" s="10">
        <v>-74.619721999999996</v>
      </c>
      <c r="H3" s="20">
        <v>110000321651</v>
      </c>
      <c r="I3" s="10">
        <v>2869</v>
      </c>
      <c r="J3" s="10" t="s">
        <v>76</v>
      </c>
      <c r="K3" s="10">
        <v>325180</v>
      </c>
      <c r="L3" s="10" t="s">
        <v>77</v>
      </c>
      <c r="M3" s="10" t="s">
        <v>78</v>
      </c>
      <c r="N3" s="10" t="s">
        <v>79</v>
      </c>
      <c r="O3" s="10" t="s">
        <v>80</v>
      </c>
      <c r="P3" s="10" t="s">
        <v>81</v>
      </c>
      <c r="Q3" s="10">
        <v>350</v>
      </c>
      <c r="R3" s="10">
        <v>3.0695E-2</v>
      </c>
      <c r="S3" s="10">
        <f>R3/Q3</f>
        <v>8.7700000000000004E-5</v>
      </c>
      <c r="T3" s="10">
        <f>R3/21</f>
        <v>1.4616666666666667E-3</v>
      </c>
      <c r="U3" s="10" t="s">
        <v>82</v>
      </c>
      <c r="V3" s="10">
        <v>0.15131833740831296</v>
      </c>
      <c r="W3" s="10" t="s">
        <v>83</v>
      </c>
      <c r="X3" s="10">
        <v>0.15131833740831296</v>
      </c>
      <c r="Y3" s="10" t="s">
        <v>83</v>
      </c>
      <c r="Z3" s="10">
        <v>0.15131833740831296</v>
      </c>
      <c r="AA3" s="10" t="s">
        <v>83</v>
      </c>
      <c r="AB3" s="21">
        <v>0.57957284954402377</v>
      </c>
      <c r="AC3" s="21">
        <v>0.57957284954402377</v>
      </c>
      <c r="AD3" s="21">
        <v>0.57957284954402377</v>
      </c>
      <c r="AE3" s="21">
        <v>9.6595474924003959</v>
      </c>
      <c r="AF3" s="21">
        <v>9.6595474924003959</v>
      </c>
      <c r="AG3" s="21">
        <v>9.6595474924003959</v>
      </c>
      <c r="AH3" s="10" t="str">
        <f t="shared" ref="AH3:AH66" si="0">IF($AE3&gt;$AJ$1,"YES","NO")</f>
        <v>NO</v>
      </c>
      <c r="AJ3" s="9"/>
      <c r="AK3" s="9"/>
    </row>
    <row r="4" spans="1:41" x14ac:dyDescent="0.25">
      <c r="A4" s="10">
        <v>2023</v>
      </c>
      <c r="B4" s="10" t="s">
        <v>84</v>
      </c>
      <c r="C4" s="10" t="s">
        <v>85</v>
      </c>
      <c r="D4" s="10" t="s">
        <v>86</v>
      </c>
      <c r="E4" s="10" t="s">
        <v>75</v>
      </c>
      <c r="F4" s="10">
        <v>40.703099000000002</v>
      </c>
      <c r="G4" s="10">
        <v>-75.197676000000001</v>
      </c>
      <c r="H4" s="20">
        <v>110000322311</v>
      </c>
      <c r="I4" s="10">
        <v>2819</v>
      </c>
      <c r="J4" s="10" t="s">
        <v>87</v>
      </c>
      <c r="K4" s="10">
        <v>323120</v>
      </c>
      <c r="L4" s="10" t="s">
        <v>88</v>
      </c>
      <c r="M4" s="10" t="s">
        <v>89</v>
      </c>
      <c r="N4" s="10" t="s">
        <v>90</v>
      </c>
      <c r="O4" s="10" t="s">
        <v>80</v>
      </c>
      <c r="P4" s="10" t="s">
        <v>91</v>
      </c>
      <c r="Q4" s="10">
        <v>350</v>
      </c>
      <c r="R4" s="10">
        <v>0.15440000000000001</v>
      </c>
      <c r="S4" s="10">
        <f t="shared" ref="S4:S67" si="1">R4/Q4</f>
        <v>4.4114285714285718E-4</v>
      </c>
      <c r="T4" s="10">
        <f t="shared" ref="T4:T67" si="2">R4/21</f>
        <v>7.3523809523809531E-3</v>
      </c>
      <c r="U4" s="10" t="s">
        <v>92</v>
      </c>
      <c r="V4" s="10">
        <v>8328.8997560000007</v>
      </c>
      <c r="W4" s="10" t="s">
        <v>93</v>
      </c>
      <c r="X4" s="10">
        <v>15559.68657</v>
      </c>
      <c r="Y4" s="10" t="s">
        <v>94</v>
      </c>
      <c r="Z4" s="10">
        <v>6097.9706470000001</v>
      </c>
      <c r="AA4" s="10" t="s">
        <v>95</v>
      </c>
      <c r="AB4" s="21">
        <v>7.2342568155831457E-5</v>
      </c>
      <c r="AC4" s="21">
        <v>5.29653219592498E-5</v>
      </c>
      <c r="AD4" s="21">
        <v>2.8351654460277289E-5</v>
      </c>
      <c r="AE4" s="21">
        <v>1.2057094692638577E-3</v>
      </c>
      <c r="AF4" s="21">
        <v>8.8275536598749675E-4</v>
      </c>
      <c r="AG4" s="21">
        <v>4.7252757433795489E-4</v>
      </c>
      <c r="AH4" s="10" t="str">
        <f t="shared" si="0"/>
        <v>NO</v>
      </c>
    </row>
    <row r="5" spans="1:41" x14ac:dyDescent="0.25">
      <c r="A5" s="10">
        <v>2023</v>
      </c>
      <c r="B5" s="10" t="s">
        <v>96</v>
      </c>
      <c r="C5" s="10" t="s">
        <v>97</v>
      </c>
      <c r="D5" s="10" t="s">
        <v>98</v>
      </c>
      <c r="E5" s="10" t="s">
        <v>99</v>
      </c>
      <c r="F5" s="10">
        <v>40.670580000000001</v>
      </c>
      <c r="G5" s="10">
        <v>-80.336500000000001</v>
      </c>
      <c r="H5" s="20">
        <v>110000329038</v>
      </c>
      <c r="I5" s="10">
        <v>2869</v>
      </c>
      <c r="J5" s="10" t="s">
        <v>76</v>
      </c>
      <c r="K5" s="10">
        <v>325180</v>
      </c>
      <c r="L5" s="10" t="s">
        <v>77</v>
      </c>
      <c r="M5" s="10" t="s">
        <v>78</v>
      </c>
      <c r="N5" s="10" t="s">
        <v>79</v>
      </c>
      <c r="O5" s="10" t="s">
        <v>80</v>
      </c>
      <c r="P5" s="10" t="s">
        <v>81</v>
      </c>
      <c r="Q5" s="10">
        <v>350</v>
      </c>
      <c r="R5" s="10">
        <v>2.8147999999999999E-2</v>
      </c>
      <c r="S5" s="10">
        <f t="shared" si="1"/>
        <v>8.0422857142857136E-5</v>
      </c>
      <c r="T5" s="10">
        <f t="shared" si="2"/>
        <v>1.3403809523809523E-3</v>
      </c>
      <c r="U5" s="10" t="s">
        <v>100</v>
      </c>
      <c r="V5" s="10">
        <v>0.58594544100000001</v>
      </c>
      <c r="W5" s="10" t="s">
        <v>101</v>
      </c>
      <c r="X5" s="10">
        <v>0.58594544100000001</v>
      </c>
      <c r="Y5" s="10" t="s">
        <v>101</v>
      </c>
      <c r="Z5" s="10">
        <v>0.58594544100000001</v>
      </c>
      <c r="AA5" s="10" t="s">
        <v>101</v>
      </c>
      <c r="AB5" s="21">
        <v>0.13725314938128708</v>
      </c>
      <c r="AC5" s="21">
        <v>0.13725314938128708</v>
      </c>
      <c r="AD5" s="21">
        <v>0.13725314938128708</v>
      </c>
      <c r="AE5" s="21">
        <v>2.2875524896881179</v>
      </c>
      <c r="AF5" s="21">
        <v>2.2875524896881179</v>
      </c>
      <c r="AG5" s="21">
        <v>2.2875524896881179</v>
      </c>
      <c r="AH5" s="10" t="str">
        <f t="shared" si="0"/>
        <v>NO</v>
      </c>
    </row>
    <row r="6" spans="1:41" x14ac:dyDescent="0.25">
      <c r="A6" s="10">
        <v>2019</v>
      </c>
      <c r="B6" s="10" t="s">
        <v>102</v>
      </c>
      <c r="C6" s="10" t="s">
        <v>103</v>
      </c>
      <c r="D6" s="10" t="s">
        <v>104</v>
      </c>
      <c r="E6" s="10" t="s">
        <v>105</v>
      </c>
      <c r="F6" s="10">
        <v>39.585099999999997</v>
      </c>
      <c r="G6" s="10">
        <v>-75.649199999999993</v>
      </c>
      <c r="H6" s="20">
        <v>110000338536</v>
      </c>
      <c r="I6" s="10">
        <v>2821</v>
      </c>
      <c r="J6" s="10" t="s">
        <v>87</v>
      </c>
      <c r="K6" s="10">
        <v>323120</v>
      </c>
      <c r="L6" s="10" t="s">
        <v>88</v>
      </c>
      <c r="M6" s="10" t="s">
        <v>89</v>
      </c>
      <c r="N6" s="10" t="s">
        <v>90</v>
      </c>
      <c r="O6" s="10" t="s">
        <v>422</v>
      </c>
      <c r="P6" s="10" t="s">
        <v>106</v>
      </c>
      <c r="Q6" s="10">
        <v>350</v>
      </c>
      <c r="R6" s="10">
        <v>5.4479999999999997E-3</v>
      </c>
      <c r="S6" s="10">
        <f t="shared" si="1"/>
        <v>1.5565714285714283E-5</v>
      </c>
      <c r="T6" s="10">
        <f t="shared" si="2"/>
        <v>2.5942857142857142E-4</v>
      </c>
      <c r="U6" s="10" t="s">
        <v>107</v>
      </c>
      <c r="V6" s="10">
        <v>1.3202933990000001</v>
      </c>
      <c r="W6" s="10" t="s">
        <v>93</v>
      </c>
      <c r="X6" s="10">
        <v>1.39874688</v>
      </c>
      <c r="Y6" s="10" t="s">
        <v>94</v>
      </c>
      <c r="Z6" s="10">
        <v>0.71041326400000004</v>
      </c>
      <c r="AA6" s="10" t="s">
        <v>95</v>
      </c>
      <c r="AB6" s="21">
        <v>2.1910787811127187E-2</v>
      </c>
      <c r="AC6" s="21">
        <v>1.1789587297417279E-2</v>
      </c>
      <c r="AD6" s="21">
        <v>1.1128328154493744E-2</v>
      </c>
      <c r="AE6" s="21">
        <v>0.36517979685211988</v>
      </c>
      <c r="AF6" s="21">
        <v>0.19649312162362134</v>
      </c>
      <c r="AG6" s="21">
        <v>0.18547213590822909</v>
      </c>
      <c r="AH6" s="10" t="str">
        <f t="shared" si="0"/>
        <v>NO</v>
      </c>
    </row>
    <row r="7" spans="1:41" x14ac:dyDescent="0.25">
      <c r="A7" s="10">
        <v>2021</v>
      </c>
      <c r="B7" s="10" t="s">
        <v>108</v>
      </c>
      <c r="C7" s="10" t="s">
        <v>109</v>
      </c>
      <c r="D7" s="10" t="s">
        <v>110</v>
      </c>
      <c r="E7" s="10" t="s">
        <v>111</v>
      </c>
      <c r="F7" s="10">
        <v>35.607599999999998</v>
      </c>
      <c r="G7" s="10">
        <v>-89.237700000000004</v>
      </c>
      <c r="H7" s="20">
        <v>110000373621</v>
      </c>
      <c r="I7" s="10">
        <v>3087</v>
      </c>
      <c r="J7" s="10" t="s">
        <v>112</v>
      </c>
      <c r="K7" s="10">
        <v>325991</v>
      </c>
      <c r="L7" s="10" t="s">
        <v>113</v>
      </c>
      <c r="M7" s="10" t="s">
        <v>114</v>
      </c>
      <c r="N7" s="10" t="s">
        <v>115</v>
      </c>
      <c r="O7" s="10" t="s">
        <v>422</v>
      </c>
      <c r="P7" s="10" t="s">
        <v>116</v>
      </c>
      <c r="Q7" s="10">
        <v>350</v>
      </c>
      <c r="R7" s="10">
        <v>0.78056162500000004</v>
      </c>
      <c r="S7" s="10">
        <f t="shared" si="1"/>
        <v>2.2301760714285713E-3</v>
      </c>
      <c r="T7" s="10">
        <f t="shared" si="2"/>
        <v>3.7169601190476194E-2</v>
      </c>
      <c r="U7" s="10" t="s">
        <v>117</v>
      </c>
      <c r="V7" s="10">
        <v>4.4260613690000001</v>
      </c>
      <c r="W7" s="10" t="s">
        <v>101</v>
      </c>
      <c r="X7" s="10">
        <v>4.4260613690000001</v>
      </c>
      <c r="Y7" s="10" t="s">
        <v>101</v>
      </c>
      <c r="Z7" s="10">
        <v>4.4260613690000001</v>
      </c>
      <c r="AA7" s="10" t="s">
        <v>101</v>
      </c>
      <c r="AB7" s="21">
        <v>0.50387373456876516</v>
      </c>
      <c r="AC7" s="21">
        <v>0.50387373456876516</v>
      </c>
      <c r="AD7" s="21">
        <v>0.50387373456876516</v>
      </c>
      <c r="AE7" s="21">
        <v>8.3978955761460874</v>
      </c>
      <c r="AF7" s="21">
        <v>8.3978955761460874</v>
      </c>
      <c r="AG7" s="21">
        <v>8.3978955761460874</v>
      </c>
      <c r="AH7" s="10" t="str">
        <f t="shared" si="0"/>
        <v>NO</v>
      </c>
    </row>
    <row r="8" spans="1:41" x14ac:dyDescent="0.25">
      <c r="A8" s="10">
        <v>2021</v>
      </c>
      <c r="B8" s="10" t="s">
        <v>118</v>
      </c>
      <c r="C8" s="10" t="s">
        <v>119</v>
      </c>
      <c r="D8" s="10" t="s">
        <v>120</v>
      </c>
      <c r="E8" s="10" t="s">
        <v>121</v>
      </c>
      <c r="F8" s="10">
        <v>38.002597000000002</v>
      </c>
      <c r="G8" s="10">
        <v>-86.117904999999993</v>
      </c>
      <c r="H8" s="20">
        <v>110000377976</v>
      </c>
      <c r="I8" s="10">
        <v>2869</v>
      </c>
      <c r="J8" s="10" t="s">
        <v>76</v>
      </c>
      <c r="K8" s="10">
        <v>325180</v>
      </c>
      <c r="L8" s="10" t="s">
        <v>77</v>
      </c>
      <c r="M8" s="10" t="s">
        <v>78</v>
      </c>
      <c r="N8" s="10" t="s">
        <v>79</v>
      </c>
      <c r="O8" s="10" t="s">
        <v>80</v>
      </c>
      <c r="P8" s="10" t="s">
        <v>81</v>
      </c>
      <c r="Q8" s="10">
        <v>350</v>
      </c>
      <c r="R8" s="10">
        <v>0.78337699999999999</v>
      </c>
      <c r="S8" s="10">
        <f t="shared" si="1"/>
        <v>2.23822E-3</v>
      </c>
      <c r="T8" s="10">
        <f t="shared" si="2"/>
        <v>3.7303666666666666E-2</v>
      </c>
      <c r="U8" s="10" t="s">
        <v>122</v>
      </c>
      <c r="V8" s="10">
        <v>109171.4939</v>
      </c>
      <c r="W8" s="10" t="s">
        <v>93</v>
      </c>
      <c r="X8" s="10">
        <v>248481.08489999999</v>
      </c>
      <c r="Y8" s="10" t="s">
        <v>94</v>
      </c>
      <c r="Z8" s="10">
        <v>87507.184039999993</v>
      </c>
      <c r="AA8" s="10" t="s">
        <v>95</v>
      </c>
      <c r="AB8" s="21">
        <v>2.5577557140644562E-5</v>
      </c>
      <c r="AC8" s="21">
        <v>2.050187205508232E-5</v>
      </c>
      <c r="AD8" s="21">
        <v>9.0076071621337316E-6</v>
      </c>
      <c r="AE8" s="21">
        <v>4.2629261901074272E-4</v>
      </c>
      <c r="AF8" s="21">
        <v>3.4169786758470532E-4</v>
      </c>
      <c r="AG8" s="21">
        <v>1.5012678603556221E-4</v>
      </c>
      <c r="AH8" s="10" t="str">
        <f t="shared" si="0"/>
        <v>NO</v>
      </c>
    </row>
    <row r="9" spans="1:41" x14ac:dyDescent="0.25">
      <c r="A9" s="10">
        <v>2023</v>
      </c>
      <c r="B9" s="10" t="s">
        <v>123</v>
      </c>
      <c r="C9" s="10" t="s">
        <v>124</v>
      </c>
      <c r="D9" s="10" t="s">
        <v>125</v>
      </c>
      <c r="E9" s="10" t="s">
        <v>121</v>
      </c>
      <c r="F9" s="10">
        <v>38.195278000000002</v>
      </c>
      <c r="G9" s="10">
        <v>-85.872221999999994</v>
      </c>
      <c r="H9" s="20">
        <v>110000378467</v>
      </c>
      <c r="I9" s="10">
        <v>2869</v>
      </c>
      <c r="J9" s="10" t="s">
        <v>76</v>
      </c>
      <c r="K9" s="10">
        <v>325180</v>
      </c>
      <c r="L9" s="10" t="s">
        <v>77</v>
      </c>
      <c r="M9" s="10" t="s">
        <v>78</v>
      </c>
      <c r="N9" s="10" t="s">
        <v>79</v>
      </c>
      <c r="O9" s="10" t="s">
        <v>80</v>
      </c>
      <c r="P9" s="10" t="s">
        <v>81</v>
      </c>
      <c r="Q9" s="10">
        <v>350</v>
      </c>
      <c r="R9" s="10">
        <v>0.91140500000000002</v>
      </c>
      <c r="S9" s="10">
        <f t="shared" si="1"/>
        <v>2.604014285714286E-3</v>
      </c>
      <c r="T9" s="10">
        <f t="shared" si="2"/>
        <v>4.3400238095238096E-2</v>
      </c>
      <c r="U9" s="10" t="s">
        <v>126</v>
      </c>
      <c r="V9" s="10">
        <v>106660.54029999999</v>
      </c>
      <c r="W9" s="10" t="s">
        <v>93</v>
      </c>
      <c r="X9" s="10">
        <v>241491.86919999999</v>
      </c>
      <c r="Y9" s="10" t="s">
        <v>94</v>
      </c>
      <c r="Z9" s="10">
        <v>85424.515090000001</v>
      </c>
      <c r="AA9" s="10" t="s">
        <v>95</v>
      </c>
      <c r="AB9" s="21">
        <v>3.0483219986332918E-5</v>
      </c>
      <c r="AC9" s="21">
        <v>2.4414036141107807E-5</v>
      </c>
      <c r="AD9" s="21">
        <v>1.0783030891850357E-5</v>
      </c>
      <c r="AE9" s="21">
        <v>5.080536664388819E-4</v>
      </c>
      <c r="AF9" s="21">
        <v>4.0690060235179677E-4</v>
      </c>
      <c r="AG9" s="21">
        <v>1.797171815308393E-4</v>
      </c>
      <c r="AH9" s="10" t="str">
        <f t="shared" si="0"/>
        <v>NO</v>
      </c>
    </row>
    <row r="10" spans="1:41" x14ac:dyDescent="0.25">
      <c r="A10" s="10">
        <v>2019</v>
      </c>
      <c r="B10" s="10" t="s">
        <v>127</v>
      </c>
      <c r="C10" s="10" t="s">
        <v>128</v>
      </c>
      <c r="D10" s="10" t="s">
        <v>129</v>
      </c>
      <c r="E10" s="10" t="s">
        <v>130</v>
      </c>
      <c r="F10" s="10">
        <v>37.907200000000003</v>
      </c>
      <c r="G10" s="10">
        <v>-87.927099999999996</v>
      </c>
      <c r="H10" s="20">
        <v>110000403670</v>
      </c>
      <c r="I10" s="10">
        <v>2821</v>
      </c>
      <c r="J10" s="10" t="s">
        <v>87</v>
      </c>
      <c r="K10" s="10">
        <v>323120</v>
      </c>
      <c r="L10" s="10" t="s">
        <v>88</v>
      </c>
      <c r="M10" s="10" t="s">
        <v>89</v>
      </c>
      <c r="N10" s="10" t="s">
        <v>90</v>
      </c>
      <c r="O10" s="10" t="s">
        <v>422</v>
      </c>
      <c r="P10" s="10" t="s">
        <v>131</v>
      </c>
      <c r="Q10" s="10">
        <v>350</v>
      </c>
      <c r="R10" s="10">
        <v>10.859680000000001</v>
      </c>
      <c r="S10" s="10">
        <f t="shared" si="1"/>
        <v>3.1027657142857146E-2</v>
      </c>
      <c r="T10" s="10">
        <f t="shared" si="2"/>
        <v>0.51712761904761906</v>
      </c>
      <c r="U10" s="10" t="s">
        <v>132</v>
      </c>
      <c r="V10" s="10">
        <v>115692.4817</v>
      </c>
      <c r="W10" s="10" t="s">
        <v>93</v>
      </c>
      <c r="X10" s="10">
        <v>270269.05009999999</v>
      </c>
      <c r="Y10" s="10" t="s">
        <v>94</v>
      </c>
      <c r="Z10" s="10">
        <v>92923.698610000007</v>
      </c>
      <c r="AA10" s="10" t="s">
        <v>95</v>
      </c>
      <c r="AB10" s="21">
        <v>3.3390467240310747E-4</v>
      </c>
      <c r="AC10" s="21">
        <v>2.6819078203641942E-4</v>
      </c>
      <c r="AD10" s="21">
        <v>1.1480284972096087E-4</v>
      </c>
      <c r="AE10" s="21">
        <v>5.5650778733851245E-3</v>
      </c>
      <c r="AF10" s="21">
        <v>4.4698463672736572E-3</v>
      </c>
      <c r="AG10" s="21">
        <v>1.913380828682681E-3</v>
      </c>
      <c r="AH10" s="10" t="str">
        <f t="shared" si="0"/>
        <v>NO</v>
      </c>
    </row>
    <row r="11" spans="1:41" x14ac:dyDescent="0.25">
      <c r="A11" s="10">
        <v>2019</v>
      </c>
      <c r="B11" s="10" t="s">
        <v>133</v>
      </c>
      <c r="C11" s="10" t="s">
        <v>134</v>
      </c>
      <c r="D11" s="10" t="s">
        <v>135</v>
      </c>
      <c r="E11" s="10" t="s">
        <v>136</v>
      </c>
      <c r="F11" s="10">
        <v>41.441667000000002</v>
      </c>
      <c r="G11" s="10">
        <v>-88.159719999999993</v>
      </c>
      <c r="H11" s="20">
        <v>110000432504</v>
      </c>
      <c r="I11" s="10">
        <v>2843</v>
      </c>
      <c r="J11" s="10" t="s">
        <v>87</v>
      </c>
      <c r="K11" s="10">
        <v>323120</v>
      </c>
      <c r="L11" s="10" t="s">
        <v>88</v>
      </c>
      <c r="M11" s="10" t="s">
        <v>89</v>
      </c>
      <c r="N11" s="10" t="s">
        <v>90</v>
      </c>
      <c r="O11" s="10" t="s">
        <v>80</v>
      </c>
      <c r="P11" s="10" t="s">
        <v>137</v>
      </c>
      <c r="Q11" s="10">
        <v>350</v>
      </c>
      <c r="R11" s="10">
        <v>0.74501399999999995</v>
      </c>
      <c r="S11" s="10">
        <f t="shared" si="1"/>
        <v>2.1286114285714287E-3</v>
      </c>
      <c r="T11" s="10">
        <f t="shared" si="2"/>
        <v>3.5476857142857143E-2</v>
      </c>
      <c r="U11" s="10" t="s">
        <v>138</v>
      </c>
      <c r="V11" s="10">
        <v>12.110024449999999</v>
      </c>
      <c r="W11" s="10" t="s">
        <v>93</v>
      </c>
      <c r="X11" s="10">
        <v>19.752695370000001</v>
      </c>
      <c r="Y11" s="10" t="s">
        <v>94</v>
      </c>
      <c r="Z11" s="10">
        <v>7.0447361900000001</v>
      </c>
      <c r="AA11" s="10" t="s">
        <v>95</v>
      </c>
      <c r="AB11" s="21">
        <v>0.30215630098299373</v>
      </c>
      <c r="AC11" s="21">
        <v>0.17577267802885641</v>
      </c>
      <c r="AD11" s="21">
        <v>0.10776308694581101</v>
      </c>
      <c r="AE11" s="21">
        <v>5.0359383497165622</v>
      </c>
      <c r="AF11" s="21">
        <v>2.929544633814273</v>
      </c>
      <c r="AG11" s="21">
        <v>1.79605144909685</v>
      </c>
      <c r="AH11" s="10" t="str">
        <f t="shared" si="0"/>
        <v>NO</v>
      </c>
    </row>
    <row r="12" spans="1:41" s="22" customFormat="1" x14ac:dyDescent="0.25">
      <c r="A12" s="22">
        <v>2023</v>
      </c>
      <c r="B12" s="22" t="s">
        <v>139</v>
      </c>
      <c r="C12" s="22" t="s">
        <v>140</v>
      </c>
      <c r="D12" s="22" t="s">
        <v>141</v>
      </c>
      <c r="E12" s="22" t="s">
        <v>136</v>
      </c>
      <c r="F12" s="22">
        <v>41.412897000000001</v>
      </c>
      <c r="G12" s="22">
        <v>-88.329773000000003</v>
      </c>
      <c r="H12" s="23">
        <v>110000433013</v>
      </c>
      <c r="I12" s="22">
        <v>2821</v>
      </c>
      <c r="J12" s="22" t="s">
        <v>87</v>
      </c>
      <c r="K12" s="22">
        <v>323120</v>
      </c>
      <c r="L12" s="22" t="s">
        <v>88</v>
      </c>
      <c r="M12" s="22" t="s">
        <v>89</v>
      </c>
      <c r="N12" s="22" t="s">
        <v>90</v>
      </c>
      <c r="O12" s="22" t="s">
        <v>422</v>
      </c>
      <c r="P12" s="22" t="s">
        <v>142</v>
      </c>
      <c r="Q12" s="22">
        <v>350</v>
      </c>
      <c r="R12" s="22">
        <v>2.09748</v>
      </c>
      <c r="S12" s="22">
        <f t="shared" si="1"/>
        <v>5.9928000000000004E-3</v>
      </c>
      <c r="T12" s="22">
        <f t="shared" si="2"/>
        <v>9.9879999999999997E-2</v>
      </c>
      <c r="U12" s="22" t="s">
        <v>143</v>
      </c>
      <c r="V12" s="22">
        <v>2.7410623279999999</v>
      </c>
      <c r="W12" s="22" t="s">
        <v>101</v>
      </c>
      <c r="X12" s="22">
        <v>2.7410623279999999</v>
      </c>
      <c r="Y12" s="22" t="s">
        <v>101</v>
      </c>
      <c r="Z12" s="22">
        <v>2.7410623279999999</v>
      </c>
      <c r="AA12" s="22" t="s">
        <v>101</v>
      </c>
      <c r="AB12" s="24">
        <v>2.1863056300411134</v>
      </c>
      <c r="AC12" s="24">
        <v>2.1863056300411134</v>
      </c>
      <c r="AD12" s="24">
        <v>2.1863056300411134</v>
      </c>
      <c r="AE12" s="24">
        <v>36.43842716735189</v>
      </c>
      <c r="AF12" s="24">
        <v>36.43842716735189</v>
      </c>
      <c r="AG12" s="24">
        <v>36.43842716735189</v>
      </c>
      <c r="AH12" s="22" t="str">
        <f t="shared" si="0"/>
        <v>NO</v>
      </c>
      <c r="AM12" s="22">
        <f>2.19*AN12</f>
        <v>36.5</v>
      </c>
      <c r="AN12" s="22">
        <f>350/21</f>
        <v>16.666666666666668</v>
      </c>
      <c r="AO12" s="22" t="s">
        <v>144</v>
      </c>
    </row>
    <row r="13" spans="1:41" x14ac:dyDescent="0.25">
      <c r="A13" s="10">
        <v>2020</v>
      </c>
      <c r="B13" s="10" t="s">
        <v>145</v>
      </c>
      <c r="C13" s="10" t="s">
        <v>140</v>
      </c>
      <c r="D13" s="10" t="s">
        <v>141</v>
      </c>
      <c r="E13" s="10" t="s">
        <v>136</v>
      </c>
      <c r="F13" s="10">
        <v>41.305320000000002</v>
      </c>
      <c r="G13" s="10">
        <v>-88.561769999999996</v>
      </c>
      <c r="H13" s="20">
        <v>110000433022</v>
      </c>
      <c r="I13" s="10">
        <v>2821</v>
      </c>
      <c r="J13" s="10" t="s">
        <v>87</v>
      </c>
      <c r="K13" s="10">
        <v>323120</v>
      </c>
      <c r="L13" s="10" t="s">
        <v>88</v>
      </c>
      <c r="M13" s="10" t="s">
        <v>89</v>
      </c>
      <c r="N13" s="10" t="s">
        <v>90</v>
      </c>
      <c r="O13" s="10" t="s">
        <v>422</v>
      </c>
      <c r="P13" s="10" t="s">
        <v>146</v>
      </c>
      <c r="Q13" s="10">
        <v>350</v>
      </c>
      <c r="R13" s="10">
        <v>0.20465185</v>
      </c>
      <c r="S13" s="10">
        <f t="shared" si="1"/>
        <v>5.8471957142857138E-4</v>
      </c>
      <c r="T13" s="10">
        <f t="shared" si="2"/>
        <v>9.7453261904761907E-3</v>
      </c>
      <c r="U13" s="10" t="s">
        <v>147</v>
      </c>
      <c r="V13" s="10">
        <v>14.066014669999999</v>
      </c>
      <c r="W13" s="10" t="s">
        <v>93</v>
      </c>
      <c r="X13" s="10">
        <v>23.003356400000001</v>
      </c>
      <c r="Y13" s="10" t="s">
        <v>94</v>
      </c>
      <c r="Z13" s="10">
        <v>8.2258293820000006</v>
      </c>
      <c r="AA13" s="10" t="s">
        <v>95</v>
      </c>
      <c r="AB13" s="21">
        <v>7.1083357589214261E-2</v>
      </c>
      <c r="AC13" s="21">
        <v>4.1569668818536173E-2</v>
      </c>
      <c r="AD13" s="21">
        <v>2.5418880673803379E-2</v>
      </c>
      <c r="AE13" s="21">
        <v>1.1847226264869044</v>
      </c>
      <c r="AF13" s="21">
        <v>0.69282781364226964</v>
      </c>
      <c r="AG13" s="21">
        <v>0.42364801123005641</v>
      </c>
      <c r="AH13" s="10" t="str">
        <f t="shared" si="0"/>
        <v>NO</v>
      </c>
    </row>
    <row r="14" spans="1:41" x14ac:dyDescent="0.25">
      <c r="A14" s="10">
        <v>2023</v>
      </c>
      <c r="B14" s="10" t="s">
        <v>148</v>
      </c>
      <c r="C14" s="10" t="s">
        <v>149</v>
      </c>
      <c r="D14" s="10" t="s">
        <v>150</v>
      </c>
      <c r="E14" s="10" t="s">
        <v>151</v>
      </c>
      <c r="F14" s="10">
        <v>39.121471999999997</v>
      </c>
      <c r="G14" s="10">
        <v>-94.473416999999998</v>
      </c>
      <c r="H14" s="20">
        <v>110000443226</v>
      </c>
      <c r="I14" s="10">
        <v>2879</v>
      </c>
      <c r="J14" s="10" t="s">
        <v>152</v>
      </c>
      <c r="K14" s="10">
        <v>325320</v>
      </c>
      <c r="L14" s="10" t="s">
        <v>153</v>
      </c>
      <c r="M14" s="10" t="s">
        <v>154</v>
      </c>
      <c r="N14" s="10" t="s">
        <v>155</v>
      </c>
      <c r="O14" s="10" t="s">
        <v>80</v>
      </c>
      <c r="P14" s="10" t="s">
        <v>156</v>
      </c>
      <c r="Q14" s="10">
        <v>350</v>
      </c>
      <c r="R14" s="10">
        <v>13.2568</v>
      </c>
      <c r="S14" s="10">
        <f t="shared" si="1"/>
        <v>3.7876571428571426E-2</v>
      </c>
      <c r="T14" s="10">
        <f t="shared" si="2"/>
        <v>0.63127619047619044</v>
      </c>
      <c r="U14" s="10" t="s">
        <v>157</v>
      </c>
      <c r="V14" s="10">
        <v>260.00977999999998</v>
      </c>
      <c r="W14" s="10" t="s">
        <v>93</v>
      </c>
      <c r="X14" s="10">
        <v>414.3054874</v>
      </c>
      <c r="Y14" s="10" t="s">
        <v>94</v>
      </c>
      <c r="Z14" s="10">
        <v>168.49628509999999</v>
      </c>
      <c r="AA14" s="10" t="s">
        <v>95</v>
      </c>
      <c r="AB14" s="21">
        <v>0.22479173001406086</v>
      </c>
      <c r="AC14" s="21">
        <v>0.14567364130907473</v>
      </c>
      <c r="AD14" s="21">
        <v>9.1421843495890484E-2</v>
      </c>
      <c r="AE14" s="21">
        <v>3.7465288335676812</v>
      </c>
      <c r="AF14" s="21">
        <v>2.4278940218179121</v>
      </c>
      <c r="AG14" s="21">
        <v>1.5236973915981749</v>
      </c>
      <c r="AH14" s="10" t="str">
        <f t="shared" si="0"/>
        <v>NO</v>
      </c>
    </row>
    <row r="15" spans="1:41" x14ac:dyDescent="0.25">
      <c r="A15" s="10">
        <v>2021</v>
      </c>
      <c r="B15" s="10" t="s">
        <v>158</v>
      </c>
      <c r="C15" s="10" t="s">
        <v>159</v>
      </c>
      <c r="D15" s="10" t="s">
        <v>160</v>
      </c>
      <c r="E15" s="10" t="s">
        <v>161</v>
      </c>
      <c r="F15" s="10">
        <v>35.136057000000001</v>
      </c>
      <c r="G15" s="10">
        <v>-90.096892999999994</v>
      </c>
      <c r="H15" s="20">
        <v>110000452082</v>
      </c>
      <c r="I15" s="10">
        <v>2869</v>
      </c>
      <c r="J15" s="10" t="s">
        <v>76</v>
      </c>
      <c r="K15" s="10">
        <v>325180</v>
      </c>
      <c r="L15" s="10" t="s">
        <v>77</v>
      </c>
      <c r="M15" s="10" t="s">
        <v>78</v>
      </c>
      <c r="N15" s="10" t="s">
        <v>79</v>
      </c>
      <c r="O15" s="10" t="s">
        <v>80</v>
      </c>
      <c r="P15" s="10" t="s">
        <v>81</v>
      </c>
      <c r="Q15" s="10">
        <v>350</v>
      </c>
      <c r="R15" s="10">
        <v>5.9301479999999997E-2</v>
      </c>
      <c r="S15" s="10">
        <f t="shared" si="1"/>
        <v>1.6943279999999999E-4</v>
      </c>
      <c r="T15" s="10">
        <f t="shared" si="2"/>
        <v>2.82388E-3</v>
      </c>
      <c r="U15" s="10" t="s">
        <v>162</v>
      </c>
      <c r="V15" s="10">
        <v>746038.24690000003</v>
      </c>
      <c r="W15" s="10" t="s">
        <v>93</v>
      </c>
      <c r="X15" s="10">
        <v>1489612.5390000001</v>
      </c>
      <c r="Y15" s="10" t="s">
        <v>94</v>
      </c>
      <c r="Z15" s="10">
        <v>639845.75509999995</v>
      </c>
      <c r="AA15" s="10" t="s">
        <v>95</v>
      </c>
      <c r="AB15" s="21">
        <v>2.6480256944663131E-7</v>
      </c>
      <c r="AC15" s="21">
        <v>2.2711007204260803E-7</v>
      </c>
      <c r="AD15" s="21">
        <v>1.137428663924532E-7</v>
      </c>
      <c r="AE15" s="21">
        <v>4.4133761574438552E-6</v>
      </c>
      <c r="AF15" s="21">
        <v>3.7851678673768007E-6</v>
      </c>
      <c r="AG15" s="21">
        <v>1.8957144398742203E-6</v>
      </c>
      <c r="AH15" s="10" t="str">
        <f t="shared" si="0"/>
        <v>NO</v>
      </c>
    </row>
    <row r="16" spans="1:41" x14ac:dyDescent="0.25">
      <c r="A16" s="10">
        <v>2021</v>
      </c>
      <c r="B16" s="10" t="s">
        <v>163</v>
      </c>
      <c r="C16" s="10" t="s">
        <v>164</v>
      </c>
      <c r="D16" s="10" t="s">
        <v>165</v>
      </c>
      <c r="E16" s="10" t="s">
        <v>166</v>
      </c>
      <c r="F16" s="10">
        <v>29.718139000000001</v>
      </c>
      <c r="G16" s="10">
        <v>-95.268749999999997</v>
      </c>
      <c r="H16" s="20">
        <v>110000460901</v>
      </c>
      <c r="I16" s="10">
        <v>2819</v>
      </c>
      <c r="J16" s="10" t="s">
        <v>87</v>
      </c>
      <c r="K16" s="10">
        <v>323120</v>
      </c>
      <c r="L16" s="10" t="s">
        <v>88</v>
      </c>
      <c r="M16" s="10" t="s">
        <v>89</v>
      </c>
      <c r="N16" s="10" t="s">
        <v>90</v>
      </c>
      <c r="O16" s="10" t="s">
        <v>80</v>
      </c>
      <c r="P16" s="10" t="s">
        <v>167</v>
      </c>
      <c r="Q16" s="10">
        <v>350</v>
      </c>
      <c r="R16" s="10">
        <v>14.064920000000001</v>
      </c>
      <c r="S16" s="10">
        <f t="shared" si="1"/>
        <v>4.0185485714285714E-2</v>
      </c>
      <c r="T16" s="10">
        <f t="shared" si="2"/>
        <v>0.66975809523809526</v>
      </c>
      <c r="U16" s="10" t="s">
        <v>168</v>
      </c>
      <c r="V16" s="10">
        <v>123.8117359</v>
      </c>
      <c r="W16" s="10" t="s">
        <v>93</v>
      </c>
      <c r="X16" s="10">
        <v>185.24007309999999</v>
      </c>
      <c r="Y16" s="10" t="s">
        <v>94</v>
      </c>
      <c r="Z16" s="10">
        <v>78.166386970000005</v>
      </c>
      <c r="AA16" s="10" t="s">
        <v>95</v>
      </c>
      <c r="AB16" s="21">
        <v>0.51410187002386043</v>
      </c>
      <c r="AC16" s="21">
        <v>0.32456927788123935</v>
      </c>
      <c r="AD16" s="21">
        <v>0.21693732377546615</v>
      </c>
      <c r="AE16" s="21">
        <v>8.5683645003976743</v>
      </c>
      <c r="AF16" s="21">
        <v>5.4094879646873224</v>
      </c>
      <c r="AG16" s="21">
        <v>3.615622062924436</v>
      </c>
      <c r="AH16" s="10" t="str">
        <f t="shared" si="0"/>
        <v>NO</v>
      </c>
    </row>
    <row r="17" spans="1:34" x14ac:dyDescent="0.25">
      <c r="A17" s="10">
        <v>2021</v>
      </c>
      <c r="B17" s="10" t="s">
        <v>169</v>
      </c>
      <c r="C17" s="10" t="s">
        <v>164</v>
      </c>
      <c r="D17" s="10" t="s">
        <v>170</v>
      </c>
      <c r="E17" s="10" t="s">
        <v>166</v>
      </c>
      <c r="F17" s="10">
        <v>29.75487</v>
      </c>
      <c r="G17" s="10">
        <v>-95.103269999999995</v>
      </c>
      <c r="H17" s="20">
        <v>110000460983</v>
      </c>
      <c r="I17" s="10">
        <v>2869</v>
      </c>
      <c r="J17" s="10" t="s">
        <v>76</v>
      </c>
      <c r="K17" s="10">
        <v>325180</v>
      </c>
      <c r="L17" s="10" t="s">
        <v>77</v>
      </c>
      <c r="M17" s="10" t="s">
        <v>78</v>
      </c>
      <c r="N17" s="10" t="s">
        <v>79</v>
      </c>
      <c r="O17" s="10" t="s">
        <v>80</v>
      </c>
      <c r="P17" s="10" t="s">
        <v>81</v>
      </c>
      <c r="Q17" s="10">
        <v>350</v>
      </c>
      <c r="R17" s="10">
        <v>0.37450460000000002</v>
      </c>
      <c r="S17" s="10">
        <f t="shared" si="1"/>
        <v>1.0700131428571429E-3</v>
      </c>
      <c r="T17" s="10">
        <f t="shared" si="2"/>
        <v>1.7833552380952383E-2</v>
      </c>
      <c r="U17" s="10" t="s">
        <v>171</v>
      </c>
      <c r="V17" s="10">
        <v>24.86552567</v>
      </c>
      <c r="W17" s="10" t="s">
        <v>93</v>
      </c>
      <c r="X17" s="10">
        <v>50.48934929</v>
      </c>
      <c r="Y17" s="10" t="s">
        <v>94</v>
      </c>
      <c r="Z17" s="10">
        <v>14.835961299999999</v>
      </c>
      <c r="AA17" s="10" t="s">
        <v>95</v>
      </c>
      <c r="AB17" s="21">
        <v>7.2122939742175179E-2</v>
      </c>
      <c r="AC17" s="21">
        <v>4.3031993654897981E-2</v>
      </c>
      <c r="AD17" s="21">
        <v>2.1192848747390601E-2</v>
      </c>
      <c r="AE17" s="21">
        <v>1.2020489957029199</v>
      </c>
      <c r="AF17" s="21">
        <v>0.71719989424829977</v>
      </c>
      <c r="AG17" s="21">
        <v>0.35321414578984339</v>
      </c>
      <c r="AH17" s="10" t="str">
        <f t="shared" si="0"/>
        <v>NO</v>
      </c>
    </row>
    <row r="18" spans="1:34" x14ac:dyDescent="0.25">
      <c r="A18" s="10">
        <v>2023</v>
      </c>
      <c r="B18" s="10" t="s">
        <v>172</v>
      </c>
      <c r="C18" s="10" t="s">
        <v>164</v>
      </c>
      <c r="D18" s="10" t="s">
        <v>165</v>
      </c>
      <c r="E18" s="10" t="s">
        <v>166</v>
      </c>
      <c r="F18" s="10">
        <v>29.706247999999999</v>
      </c>
      <c r="G18" s="10">
        <v>-95.251079000000004</v>
      </c>
      <c r="H18" s="20">
        <v>110000461107</v>
      </c>
      <c r="I18" s="10">
        <v>2869</v>
      </c>
      <c r="J18" s="10" t="s">
        <v>76</v>
      </c>
      <c r="K18" s="10">
        <v>325180</v>
      </c>
      <c r="L18" s="10" t="s">
        <v>77</v>
      </c>
      <c r="M18" s="10" t="s">
        <v>78</v>
      </c>
      <c r="N18" s="10" t="s">
        <v>79</v>
      </c>
      <c r="O18" s="10" t="s">
        <v>80</v>
      </c>
      <c r="P18" s="10" t="s">
        <v>81</v>
      </c>
      <c r="Q18" s="10">
        <v>350</v>
      </c>
      <c r="R18" s="10">
        <v>5.7998500000000001E-2</v>
      </c>
      <c r="S18" s="10">
        <f t="shared" si="1"/>
        <v>1.6571000000000001E-4</v>
      </c>
      <c r="T18" s="10">
        <f t="shared" si="2"/>
        <v>2.7618333333333336E-3</v>
      </c>
      <c r="U18" s="10" t="s">
        <v>173</v>
      </c>
      <c r="V18" s="10">
        <v>270.42542789999999</v>
      </c>
      <c r="W18" s="10" t="s">
        <v>93</v>
      </c>
      <c r="X18" s="10">
        <v>343.92270689999998</v>
      </c>
      <c r="Y18" s="10" t="s">
        <v>94</v>
      </c>
      <c r="Z18" s="10">
        <v>175.4884783</v>
      </c>
      <c r="AA18" s="10" t="s">
        <v>95</v>
      </c>
      <c r="AB18" s="21">
        <v>9.4427851677371334E-4</v>
      </c>
      <c r="AC18" s="21">
        <v>6.1277521602472065E-4</v>
      </c>
      <c r="AD18" s="21">
        <v>4.8182337680943629E-4</v>
      </c>
      <c r="AE18" s="21">
        <v>1.5737975279561892E-2</v>
      </c>
      <c r="AF18" s="21">
        <v>1.0212920267078677E-2</v>
      </c>
      <c r="AG18" s="21">
        <v>8.0303896134906044E-3</v>
      </c>
      <c r="AH18" s="10" t="str">
        <f t="shared" si="0"/>
        <v>NO</v>
      </c>
    </row>
    <row r="19" spans="1:34" x14ac:dyDescent="0.25">
      <c r="A19" s="10">
        <v>2020</v>
      </c>
      <c r="B19" s="10" t="s">
        <v>174</v>
      </c>
      <c r="C19" s="10" t="s">
        <v>175</v>
      </c>
      <c r="D19" s="10" t="s">
        <v>165</v>
      </c>
      <c r="E19" s="10" t="s">
        <v>166</v>
      </c>
      <c r="F19" s="10">
        <v>29.704027</v>
      </c>
      <c r="G19" s="10">
        <v>-95.079931999999999</v>
      </c>
      <c r="H19" s="20">
        <v>110000463631</v>
      </c>
      <c r="I19" s="10">
        <v>2821</v>
      </c>
      <c r="J19" s="10" t="s">
        <v>87</v>
      </c>
      <c r="K19" s="10">
        <v>323120</v>
      </c>
      <c r="L19" s="10" t="s">
        <v>88</v>
      </c>
      <c r="M19" s="10" t="s">
        <v>89</v>
      </c>
      <c r="N19" s="10" t="s">
        <v>90</v>
      </c>
      <c r="O19" s="10" t="s">
        <v>422</v>
      </c>
      <c r="P19" s="10" t="s">
        <v>176</v>
      </c>
      <c r="Q19" s="10">
        <v>350</v>
      </c>
      <c r="R19" s="10">
        <v>9.6111799999999997E-2</v>
      </c>
      <c r="S19" s="10">
        <f t="shared" si="1"/>
        <v>2.7460514285714287E-4</v>
      </c>
      <c r="T19" s="10">
        <f t="shared" si="2"/>
        <v>4.5767523809523807E-3</v>
      </c>
      <c r="U19" s="10" t="s">
        <v>177</v>
      </c>
      <c r="V19" s="10">
        <v>2.3530001466992667</v>
      </c>
      <c r="W19" s="10" t="s">
        <v>178</v>
      </c>
      <c r="X19" s="10">
        <v>2.3530001466992667</v>
      </c>
      <c r="Y19" s="10" t="s">
        <v>179</v>
      </c>
      <c r="Z19" s="10">
        <v>2.3530001466992667</v>
      </c>
      <c r="AA19" s="10" t="s">
        <v>180</v>
      </c>
      <c r="AB19" s="21">
        <v>0.11670426083158239</v>
      </c>
      <c r="AC19" s="21">
        <v>0.11670426083158239</v>
      </c>
      <c r="AD19" s="21">
        <v>0.11670426083158239</v>
      </c>
      <c r="AE19" s="21">
        <v>1.9450710138597065</v>
      </c>
      <c r="AF19" s="21">
        <v>1.9450710138597065</v>
      </c>
      <c r="AG19" s="21">
        <v>1.9450710138597065</v>
      </c>
      <c r="AH19" s="10" t="str">
        <f t="shared" si="0"/>
        <v>NO</v>
      </c>
    </row>
    <row r="20" spans="1:34" x14ac:dyDescent="0.25">
      <c r="A20" s="10">
        <v>2022</v>
      </c>
      <c r="B20" s="10" t="s">
        <v>181</v>
      </c>
      <c r="C20" s="10" t="s">
        <v>175</v>
      </c>
      <c r="D20" s="10" t="s">
        <v>165</v>
      </c>
      <c r="E20" s="10" t="s">
        <v>166</v>
      </c>
      <c r="F20" s="10">
        <v>29.726065999999999</v>
      </c>
      <c r="G20" s="10">
        <v>-95.079583999999997</v>
      </c>
      <c r="H20" s="20">
        <v>110000463677</v>
      </c>
      <c r="I20" s="10">
        <v>2821</v>
      </c>
      <c r="J20" s="10" t="s">
        <v>87</v>
      </c>
      <c r="K20" s="10">
        <v>323120</v>
      </c>
      <c r="L20" s="10" t="s">
        <v>88</v>
      </c>
      <c r="M20" s="10" t="s">
        <v>89</v>
      </c>
      <c r="N20" s="10" t="s">
        <v>90</v>
      </c>
      <c r="O20" s="10" t="s">
        <v>422</v>
      </c>
      <c r="P20" s="10" t="s">
        <v>182</v>
      </c>
      <c r="Q20" s="10">
        <v>350</v>
      </c>
      <c r="R20" s="10">
        <v>3.9936110000000002E-3</v>
      </c>
      <c r="S20" s="10">
        <f t="shared" si="1"/>
        <v>1.1410317142857143E-5</v>
      </c>
      <c r="T20" s="10">
        <f t="shared" si="2"/>
        <v>1.9017195238095239E-4</v>
      </c>
      <c r="U20" s="10" t="s">
        <v>183</v>
      </c>
      <c r="V20" s="10">
        <v>1.039119804</v>
      </c>
      <c r="W20" s="10" t="s">
        <v>93</v>
      </c>
      <c r="X20" s="10">
        <v>2.6397350429999999</v>
      </c>
      <c r="Y20" s="10" t="s">
        <v>94</v>
      </c>
      <c r="Z20" s="10">
        <v>0.55442813599999996</v>
      </c>
      <c r="AA20" s="10" t="s">
        <v>95</v>
      </c>
      <c r="AB20" s="21">
        <v>2.0580335668349169E-2</v>
      </c>
      <c r="AC20" s="21">
        <v>1.0980752266422152E-2</v>
      </c>
      <c r="AD20" s="21">
        <v>4.3225236461192605E-3</v>
      </c>
      <c r="AE20" s="21">
        <v>0.34300559447248619</v>
      </c>
      <c r="AF20" s="21">
        <v>0.18301253777370255</v>
      </c>
      <c r="AG20" s="21">
        <v>7.204206076865434E-2</v>
      </c>
      <c r="AH20" s="10" t="str">
        <f t="shared" si="0"/>
        <v>NO</v>
      </c>
    </row>
    <row r="21" spans="1:34" x14ac:dyDescent="0.25">
      <c r="A21" s="10">
        <v>2023</v>
      </c>
      <c r="B21" s="10" t="s">
        <v>184</v>
      </c>
      <c r="C21" s="10" t="s">
        <v>185</v>
      </c>
      <c r="D21" s="10" t="s">
        <v>186</v>
      </c>
      <c r="E21" s="10" t="s">
        <v>187</v>
      </c>
      <c r="F21" s="10">
        <v>37.318058999999998</v>
      </c>
      <c r="G21" s="10">
        <v>-122.09263199999999</v>
      </c>
      <c r="H21" s="20">
        <v>110000484039</v>
      </c>
      <c r="I21" s="10">
        <v>3241</v>
      </c>
      <c r="J21" s="10" t="s">
        <v>188</v>
      </c>
      <c r="K21" s="10">
        <v>326299</v>
      </c>
      <c r="L21" s="10" t="s">
        <v>189</v>
      </c>
      <c r="M21" s="10" t="s">
        <v>190</v>
      </c>
      <c r="N21" s="10" t="s">
        <v>191</v>
      </c>
      <c r="O21" s="10" t="s">
        <v>1099</v>
      </c>
      <c r="P21" s="10" t="s">
        <v>192</v>
      </c>
      <c r="Q21" s="10">
        <v>250</v>
      </c>
      <c r="R21" s="10">
        <v>2.2587934E-2</v>
      </c>
      <c r="S21" s="10">
        <f t="shared" si="1"/>
        <v>9.0351736000000003E-5</v>
      </c>
      <c r="T21" s="10">
        <f t="shared" si="2"/>
        <v>1.0756159047619048E-3</v>
      </c>
      <c r="U21" s="10" t="s">
        <v>193</v>
      </c>
      <c r="V21" s="10">
        <v>0.317848411</v>
      </c>
      <c r="W21" s="10" t="s">
        <v>93</v>
      </c>
      <c r="X21" s="10">
        <v>0.91863879999999998</v>
      </c>
      <c r="Y21" s="10" t="s">
        <v>94</v>
      </c>
      <c r="Z21" s="10">
        <v>0.162663907</v>
      </c>
      <c r="AA21" s="10" t="s">
        <v>95</v>
      </c>
      <c r="AB21" s="21">
        <v>0.55545042330748884</v>
      </c>
      <c r="AC21" s="21">
        <v>0.28426046150660167</v>
      </c>
      <c r="AD21" s="21">
        <v>9.8353929749102703E-2</v>
      </c>
      <c r="AE21" s="21">
        <v>6.6125050393748674</v>
      </c>
      <c r="AF21" s="21">
        <v>3.3840531131738292</v>
      </c>
      <c r="AG21" s="21">
        <v>1.1708801160607465</v>
      </c>
      <c r="AH21" s="10" t="str">
        <f t="shared" si="0"/>
        <v>NO</v>
      </c>
    </row>
    <row r="22" spans="1:34" x14ac:dyDescent="0.25">
      <c r="A22" s="10">
        <v>2020</v>
      </c>
      <c r="B22" s="10" t="s">
        <v>194</v>
      </c>
      <c r="C22" s="10" t="s">
        <v>195</v>
      </c>
      <c r="D22" s="10" t="s">
        <v>196</v>
      </c>
      <c r="E22" s="10" t="s">
        <v>197</v>
      </c>
      <c r="F22" s="10">
        <v>45.543847</v>
      </c>
      <c r="G22" s="10">
        <v>-122.46656299999999</v>
      </c>
      <c r="H22" s="20">
        <v>110000487633</v>
      </c>
      <c r="I22" s="10">
        <v>3728</v>
      </c>
      <c r="J22" s="10" t="s">
        <v>198</v>
      </c>
      <c r="K22" s="10">
        <v>339940</v>
      </c>
      <c r="L22" s="10" t="s">
        <v>199</v>
      </c>
      <c r="M22" s="10" t="s">
        <v>200</v>
      </c>
      <c r="N22" s="10" t="s">
        <v>201</v>
      </c>
      <c r="O22" s="10" t="s">
        <v>80</v>
      </c>
      <c r="P22" s="10" t="s">
        <v>202</v>
      </c>
      <c r="Q22" s="10">
        <v>350</v>
      </c>
      <c r="R22" s="10">
        <v>3.5311779000000001E-2</v>
      </c>
      <c r="S22" s="10">
        <f t="shared" si="1"/>
        <v>1.0089079714285715E-4</v>
      </c>
      <c r="T22" s="10">
        <f t="shared" si="2"/>
        <v>1.6815132857142857E-3</v>
      </c>
      <c r="U22" s="10" t="s">
        <v>203</v>
      </c>
      <c r="V22" s="10">
        <v>5.1564792180000003</v>
      </c>
      <c r="W22" s="10" t="s">
        <v>93</v>
      </c>
      <c r="X22" s="10">
        <v>13.66344162</v>
      </c>
      <c r="Y22" s="10" t="s">
        <v>94</v>
      </c>
      <c r="Z22" s="10">
        <v>2.9108586490000001</v>
      </c>
      <c r="AA22" s="10" t="s">
        <v>95</v>
      </c>
      <c r="AB22" s="21">
        <v>3.4660149910583013E-2</v>
      </c>
      <c r="AC22" s="21">
        <v>1.9565830264703134E-2</v>
      </c>
      <c r="AD22" s="21">
        <v>7.3839959176300951E-3</v>
      </c>
      <c r="AE22" s="21">
        <v>0.57766916517638356</v>
      </c>
      <c r="AF22" s="21">
        <v>0.32609717107838554</v>
      </c>
      <c r="AG22" s="21">
        <v>0.12306659862716825</v>
      </c>
      <c r="AH22" s="10" t="str">
        <f t="shared" si="0"/>
        <v>NO</v>
      </c>
    </row>
    <row r="23" spans="1:34" s="22" customFormat="1" x14ac:dyDescent="0.25">
      <c r="A23" s="22">
        <v>2019</v>
      </c>
      <c r="B23" s="25" t="s">
        <v>204</v>
      </c>
      <c r="C23" s="22" t="s">
        <v>205</v>
      </c>
      <c r="D23" s="22" t="s">
        <v>206</v>
      </c>
      <c r="E23" s="22" t="s">
        <v>207</v>
      </c>
      <c r="F23" s="22">
        <v>43.197788000000003</v>
      </c>
      <c r="G23" s="22">
        <v>-77.629835999999997</v>
      </c>
      <c r="H23" s="23">
        <v>110000492173</v>
      </c>
      <c r="I23" s="22">
        <v>3861</v>
      </c>
      <c r="J23" s="22" t="s">
        <v>198</v>
      </c>
      <c r="K23" s="22">
        <v>339940</v>
      </c>
      <c r="L23" s="22" t="s">
        <v>199</v>
      </c>
      <c r="M23" s="22" t="s">
        <v>200</v>
      </c>
      <c r="N23" s="22" t="s">
        <v>201</v>
      </c>
      <c r="O23" s="22" t="s">
        <v>208</v>
      </c>
      <c r="P23" s="22" t="s">
        <v>209</v>
      </c>
      <c r="Q23" s="22">
        <v>300</v>
      </c>
      <c r="R23" s="25">
        <v>4.2712320000000004</v>
      </c>
      <c r="S23" s="25">
        <f t="shared" si="1"/>
        <v>1.4237440000000001E-2</v>
      </c>
      <c r="T23" s="22">
        <f t="shared" si="2"/>
        <v>0.20339200000000002</v>
      </c>
      <c r="U23" s="25" t="s">
        <v>210</v>
      </c>
      <c r="V23" s="25">
        <v>2190.041565</v>
      </c>
      <c r="W23" s="22" t="s">
        <v>93</v>
      </c>
      <c r="X23" s="25">
        <v>4395.0255749999997</v>
      </c>
      <c r="Y23" s="22" t="s">
        <v>94</v>
      </c>
      <c r="Z23" s="22">
        <v>1529.781097</v>
      </c>
      <c r="AA23" s="22" t="s">
        <v>95</v>
      </c>
      <c r="AB23" s="26">
        <v>9.3068479064884139E-3</v>
      </c>
      <c r="AC23" s="26">
        <v>6.5009907700085134E-3</v>
      </c>
      <c r="AD23" s="26">
        <v>3.2394441754755887E-3</v>
      </c>
      <c r="AE23" s="24">
        <v>0.13295497009269167</v>
      </c>
      <c r="AF23" s="24">
        <v>9.2871296714407345E-2</v>
      </c>
      <c r="AG23" s="24">
        <v>4.6277773935365557E-2</v>
      </c>
      <c r="AH23" s="22" t="str">
        <f t="shared" si="0"/>
        <v>NO</v>
      </c>
    </row>
    <row r="24" spans="1:34" x14ac:dyDescent="0.25">
      <c r="A24" s="10">
        <v>2022</v>
      </c>
      <c r="B24" s="10" t="s">
        <v>211</v>
      </c>
      <c r="C24" s="10" t="s">
        <v>212</v>
      </c>
      <c r="D24" s="10" t="s">
        <v>213</v>
      </c>
      <c r="E24" s="10" t="s">
        <v>214</v>
      </c>
      <c r="F24" s="10">
        <v>40.506320000000002</v>
      </c>
      <c r="G24" s="10">
        <v>-81.474299999999999</v>
      </c>
      <c r="H24" s="20">
        <v>110000496981</v>
      </c>
      <c r="I24" s="10">
        <v>2869</v>
      </c>
      <c r="J24" s="10" t="s">
        <v>76</v>
      </c>
      <c r="K24" s="10">
        <v>325180</v>
      </c>
      <c r="L24" s="10" t="s">
        <v>77</v>
      </c>
      <c r="M24" s="10" t="s">
        <v>78</v>
      </c>
      <c r="N24" s="10" t="s">
        <v>79</v>
      </c>
      <c r="O24" s="10" t="s">
        <v>80</v>
      </c>
      <c r="P24" s="10" t="s">
        <v>81</v>
      </c>
      <c r="Q24" s="10">
        <v>350</v>
      </c>
      <c r="R24" s="10">
        <v>0.93744000000000005</v>
      </c>
      <c r="S24" s="10">
        <f t="shared" si="1"/>
        <v>2.6784000000000001E-3</v>
      </c>
      <c r="T24" s="10">
        <f t="shared" si="2"/>
        <v>4.4639999999999999E-2</v>
      </c>
      <c r="U24" s="10" t="s">
        <v>215</v>
      </c>
      <c r="V24" s="10">
        <v>293.05378969999998</v>
      </c>
      <c r="W24" s="10" t="s">
        <v>93</v>
      </c>
      <c r="X24" s="10">
        <v>522.96928070000001</v>
      </c>
      <c r="Y24" s="10" t="s">
        <v>94</v>
      </c>
      <c r="Z24" s="10">
        <v>190.71150710000001</v>
      </c>
      <c r="AA24" s="10" t="s">
        <v>95</v>
      </c>
      <c r="AB24" s="21">
        <v>1.4044249561698315E-2</v>
      </c>
      <c r="AC24" s="21">
        <v>9.1396190533549696E-3</v>
      </c>
      <c r="AD24" s="21">
        <v>5.1215245308767138E-3</v>
      </c>
      <c r="AE24" s="21">
        <v>0.23407082602830526</v>
      </c>
      <c r="AF24" s="21">
        <v>0.15232698422258281</v>
      </c>
      <c r="AG24" s="21">
        <v>8.5358742181278563E-2</v>
      </c>
      <c r="AH24" s="10" t="str">
        <f t="shared" si="0"/>
        <v>NO</v>
      </c>
    </row>
    <row r="25" spans="1:34" x14ac:dyDescent="0.25">
      <c r="A25" s="10">
        <v>2019</v>
      </c>
      <c r="B25" s="10" t="s">
        <v>216</v>
      </c>
      <c r="C25" s="10" t="s">
        <v>217</v>
      </c>
      <c r="D25" s="10" t="s">
        <v>218</v>
      </c>
      <c r="E25" s="10" t="s">
        <v>187</v>
      </c>
      <c r="F25" s="10">
        <v>34.616678999999998</v>
      </c>
      <c r="G25" s="10">
        <v>-117.355046</v>
      </c>
      <c r="H25" s="20">
        <v>110000517637</v>
      </c>
      <c r="I25" s="10">
        <v>4952</v>
      </c>
      <c r="J25" s="10" t="s">
        <v>219</v>
      </c>
      <c r="K25" s="10">
        <v>339999</v>
      </c>
      <c r="L25" s="10" t="s">
        <v>220</v>
      </c>
      <c r="M25" s="10" t="s">
        <v>200</v>
      </c>
      <c r="N25" s="10" t="s">
        <v>201</v>
      </c>
      <c r="O25" s="10" t="s">
        <v>1096</v>
      </c>
      <c r="P25" s="10" t="s">
        <v>1097</v>
      </c>
      <c r="Q25" s="10">
        <v>365</v>
      </c>
      <c r="R25" s="10">
        <v>0.49044137500000001</v>
      </c>
      <c r="S25" s="10">
        <f t="shared" si="1"/>
        <v>1.3436750000000001E-3</v>
      </c>
      <c r="T25" s="10">
        <f t="shared" si="2"/>
        <v>2.3354351190476193E-2</v>
      </c>
      <c r="U25" s="10" t="s">
        <v>221</v>
      </c>
      <c r="V25" s="10">
        <v>18.158200488997554</v>
      </c>
      <c r="W25" s="10" t="s">
        <v>222</v>
      </c>
      <c r="X25" s="10">
        <v>18.158200488997554</v>
      </c>
      <c r="Y25" s="10" t="s">
        <v>179</v>
      </c>
      <c r="Z25" s="10">
        <v>18.158200488997554</v>
      </c>
      <c r="AA25" s="10" t="s">
        <v>180</v>
      </c>
      <c r="AB25" s="21">
        <v>7.3998246732332434E-2</v>
      </c>
      <c r="AC25" s="21">
        <v>7.3998246732332434E-2</v>
      </c>
      <c r="AD25" s="21">
        <v>7.3998246732332434E-2</v>
      </c>
      <c r="AE25" s="21">
        <v>1.2861600027286351</v>
      </c>
      <c r="AF25" s="21">
        <v>1.2861600027286351</v>
      </c>
      <c r="AG25" s="21">
        <v>1.2861600027286351</v>
      </c>
      <c r="AH25" s="10" t="str">
        <f t="shared" si="0"/>
        <v>NO</v>
      </c>
    </row>
    <row r="26" spans="1:34" x14ac:dyDescent="0.25">
      <c r="A26" s="10">
        <v>2023</v>
      </c>
      <c r="B26" s="10" t="s">
        <v>223</v>
      </c>
      <c r="C26" s="10" t="s">
        <v>224</v>
      </c>
      <c r="D26" s="10" t="s">
        <v>225</v>
      </c>
      <c r="E26" s="10" t="s">
        <v>187</v>
      </c>
      <c r="F26" s="10">
        <v>39.259749999999997</v>
      </c>
      <c r="G26" s="10">
        <v>-121.03075</v>
      </c>
      <c r="H26" s="20">
        <v>110000519920</v>
      </c>
      <c r="I26" s="10">
        <v>4952</v>
      </c>
      <c r="J26" s="10" t="s">
        <v>219</v>
      </c>
      <c r="K26" s="10">
        <v>339999</v>
      </c>
      <c r="L26" s="10" t="s">
        <v>220</v>
      </c>
      <c r="M26" s="10" t="s">
        <v>200</v>
      </c>
      <c r="N26" s="10" t="s">
        <v>201</v>
      </c>
      <c r="O26" s="10" t="s">
        <v>1096</v>
      </c>
      <c r="P26" s="10" t="s">
        <v>1097</v>
      </c>
      <c r="Q26" s="10">
        <v>365</v>
      </c>
      <c r="R26" s="10">
        <v>2.7037889999999998E-2</v>
      </c>
      <c r="S26" s="10">
        <f t="shared" si="1"/>
        <v>7.4076410958904101E-5</v>
      </c>
      <c r="T26" s="10">
        <f t="shared" si="2"/>
        <v>1.2875185714285714E-3</v>
      </c>
      <c r="U26" s="10" t="s">
        <v>226</v>
      </c>
      <c r="V26" s="10">
        <v>12</v>
      </c>
      <c r="W26" s="10" t="s">
        <v>178</v>
      </c>
      <c r="X26" s="10">
        <v>44</v>
      </c>
      <c r="Y26" s="10" t="s">
        <v>179</v>
      </c>
      <c r="Z26" s="10">
        <v>0.39550000000000002</v>
      </c>
      <c r="AA26" s="10" t="s">
        <v>180</v>
      </c>
      <c r="AB26" s="21">
        <v>0.1872981313752316</v>
      </c>
      <c r="AC26" s="21">
        <v>6.1730342465753417E-3</v>
      </c>
      <c r="AD26" s="21">
        <v>1.6835547945205477E-3</v>
      </c>
      <c r="AE26" s="21">
        <v>3.255419902474264</v>
      </c>
      <c r="AF26" s="21">
        <v>0.10729321428571428</v>
      </c>
      <c r="AG26" s="21">
        <v>2.9261785714285712E-2</v>
      </c>
      <c r="AH26" s="10" t="str">
        <f t="shared" si="0"/>
        <v>NO</v>
      </c>
    </row>
    <row r="27" spans="1:34" x14ac:dyDescent="0.25">
      <c r="A27" s="10">
        <v>2021</v>
      </c>
      <c r="B27" s="10" t="s">
        <v>227</v>
      </c>
      <c r="C27" s="10" t="s">
        <v>228</v>
      </c>
      <c r="D27" s="10" t="s">
        <v>229</v>
      </c>
      <c r="E27" s="10" t="s">
        <v>187</v>
      </c>
      <c r="F27" s="10">
        <v>39.814332999999998</v>
      </c>
      <c r="G27" s="10">
        <v>-121.58030599999999</v>
      </c>
      <c r="H27" s="20">
        <v>110000520026</v>
      </c>
      <c r="I27" s="10">
        <v>4941</v>
      </c>
      <c r="J27" s="10" t="s">
        <v>219</v>
      </c>
      <c r="K27" s="10">
        <v>339999</v>
      </c>
      <c r="L27" s="10" t="s">
        <v>220</v>
      </c>
      <c r="M27" s="10" t="s">
        <v>200</v>
      </c>
      <c r="N27" s="10" t="s">
        <v>201</v>
      </c>
      <c r="O27" s="10" t="s">
        <v>1096</v>
      </c>
      <c r="P27" s="10" t="s">
        <v>230</v>
      </c>
      <c r="Q27" s="10">
        <v>365</v>
      </c>
      <c r="R27" s="10">
        <v>1.843235E-2</v>
      </c>
      <c r="S27" s="10">
        <f t="shared" si="1"/>
        <v>5.0499589041095894E-5</v>
      </c>
      <c r="T27" s="10">
        <f t="shared" si="2"/>
        <v>8.7773095238095238E-4</v>
      </c>
      <c r="U27" s="10" t="s">
        <v>231</v>
      </c>
      <c r="V27" s="10">
        <v>1.127139364</v>
      </c>
      <c r="W27" s="10" t="s">
        <v>93</v>
      </c>
      <c r="X27" s="10">
        <v>5.5873398490000001</v>
      </c>
      <c r="Y27" s="10" t="s">
        <v>94</v>
      </c>
      <c r="Z27" s="10">
        <v>1.0976884389999999</v>
      </c>
      <c r="AA27" s="10" t="s">
        <v>101</v>
      </c>
      <c r="AB27" s="21">
        <v>4.6005393923162101E-2</v>
      </c>
      <c r="AC27" s="21">
        <v>4.4803323044173171E-2</v>
      </c>
      <c r="AD27" s="21">
        <v>9.0382168269456716E-3</v>
      </c>
      <c r="AE27" s="21">
        <v>0.79961756104543646</v>
      </c>
      <c r="AF27" s="21">
        <v>0.77872442433920031</v>
      </c>
      <c r="AG27" s="21">
        <v>0.15709281627786525</v>
      </c>
      <c r="AH27" s="10" t="str">
        <f t="shared" si="0"/>
        <v>NO</v>
      </c>
    </row>
    <row r="28" spans="1:34" x14ac:dyDescent="0.25">
      <c r="A28" s="10">
        <v>2023</v>
      </c>
      <c r="B28" s="10" t="s">
        <v>232</v>
      </c>
      <c r="C28" s="10" t="s">
        <v>233</v>
      </c>
      <c r="D28" s="10" t="s">
        <v>218</v>
      </c>
      <c r="E28" s="10" t="s">
        <v>187</v>
      </c>
      <c r="F28" s="10">
        <v>34.055900000000001</v>
      </c>
      <c r="G28" s="10">
        <v>-117.36134</v>
      </c>
      <c r="H28" s="20">
        <v>110000525842</v>
      </c>
      <c r="I28" s="10">
        <v>4952</v>
      </c>
      <c r="J28" s="10" t="s">
        <v>219</v>
      </c>
      <c r="K28" s="10">
        <v>339999</v>
      </c>
      <c r="L28" s="10" t="s">
        <v>220</v>
      </c>
      <c r="M28" s="10" t="s">
        <v>200</v>
      </c>
      <c r="N28" s="10" t="s">
        <v>201</v>
      </c>
      <c r="O28" s="10" t="s">
        <v>1096</v>
      </c>
      <c r="P28" s="10" t="s">
        <v>1097</v>
      </c>
      <c r="Q28" s="10">
        <v>365</v>
      </c>
      <c r="R28" s="10">
        <v>2.4338193449999999</v>
      </c>
      <c r="S28" s="10">
        <f t="shared" si="1"/>
        <v>6.6679982054794517E-3</v>
      </c>
      <c r="T28" s="10">
        <f t="shared" si="2"/>
        <v>0.11589615928571428</v>
      </c>
      <c r="U28" s="10" t="s">
        <v>234</v>
      </c>
      <c r="V28" s="10">
        <v>24.589229828850858</v>
      </c>
      <c r="W28" s="10" t="s">
        <v>235</v>
      </c>
      <c r="X28" s="10">
        <v>24.589229828850858</v>
      </c>
      <c r="Y28" s="10" t="s">
        <v>235</v>
      </c>
      <c r="Z28" s="10">
        <v>24.589229828850858</v>
      </c>
      <c r="AA28" s="10" t="s">
        <v>235</v>
      </c>
      <c r="AB28" s="21">
        <v>0.27117556149138938</v>
      </c>
      <c r="AC28" s="21">
        <v>0.27117556149138938</v>
      </c>
      <c r="AD28" s="21">
        <v>0.27117556149138938</v>
      </c>
      <c r="AE28" s="21">
        <v>4.7132895211598633</v>
      </c>
      <c r="AF28" s="21">
        <v>4.7132895211598633</v>
      </c>
      <c r="AG28" s="21">
        <v>4.7132895211598633</v>
      </c>
      <c r="AH28" s="10" t="str">
        <f t="shared" si="0"/>
        <v>NO</v>
      </c>
    </row>
    <row r="29" spans="1:34" x14ac:dyDescent="0.25">
      <c r="A29" s="10">
        <v>2023</v>
      </c>
      <c r="B29" s="10" t="s">
        <v>236</v>
      </c>
      <c r="C29" s="10" t="s">
        <v>237</v>
      </c>
      <c r="D29" s="10" t="s">
        <v>238</v>
      </c>
      <c r="E29" s="10" t="s">
        <v>121</v>
      </c>
      <c r="F29" s="10">
        <v>38.041639000000004</v>
      </c>
      <c r="G29" s="10">
        <v>-84.208667000000005</v>
      </c>
      <c r="H29" s="20">
        <v>110000542896</v>
      </c>
      <c r="I29" s="10">
        <v>4952</v>
      </c>
      <c r="J29" s="10" t="s">
        <v>219</v>
      </c>
      <c r="K29" s="10">
        <v>339999</v>
      </c>
      <c r="L29" s="10" t="s">
        <v>220</v>
      </c>
      <c r="M29" s="10" t="s">
        <v>200</v>
      </c>
      <c r="N29" s="10" t="s">
        <v>201</v>
      </c>
      <c r="O29" s="10" t="s">
        <v>1096</v>
      </c>
      <c r="P29" s="10" t="s">
        <v>1098</v>
      </c>
      <c r="Q29" s="10">
        <v>365</v>
      </c>
      <c r="R29" s="10">
        <v>0.55833642100000003</v>
      </c>
      <c r="S29" s="10">
        <f t="shared" si="1"/>
        <v>1.5296888246575343E-3</v>
      </c>
      <c r="T29" s="10">
        <f t="shared" si="2"/>
        <v>2.6587448619047622E-2</v>
      </c>
      <c r="U29" s="10" t="s">
        <v>239</v>
      </c>
      <c r="V29" s="10">
        <v>15.460951120000001</v>
      </c>
      <c r="W29" s="10" t="s">
        <v>101</v>
      </c>
      <c r="X29" s="10">
        <v>15.460951120000001</v>
      </c>
      <c r="Y29" s="10" t="s">
        <v>101</v>
      </c>
      <c r="Z29" s="10">
        <v>15.460951120000001</v>
      </c>
      <c r="AA29" s="10" t="s">
        <v>101</v>
      </c>
      <c r="AB29" s="21">
        <v>9.8938856528610133E-2</v>
      </c>
      <c r="AC29" s="21">
        <v>9.8938856528610133E-2</v>
      </c>
      <c r="AD29" s="21">
        <v>9.8938856528610133E-2</v>
      </c>
      <c r="AE29" s="21">
        <v>1.7196515539496526</v>
      </c>
      <c r="AF29" s="21">
        <v>1.7196515539496526</v>
      </c>
      <c r="AG29" s="21">
        <v>1.7196515539496526</v>
      </c>
      <c r="AH29" s="10" t="str">
        <f t="shared" si="0"/>
        <v>NO</v>
      </c>
    </row>
    <row r="30" spans="1:34" x14ac:dyDescent="0.25">
      <c r="A30" s="10">
        <v>2021</v>
      </c>
      <c r="B30" s="10" t="s">
        <v>240</v>
      </c>
      <c r="C30" s="10" t="s">
        <v>140</v>
      </c>
      <c r="D30" s="10" t="s">
        <v>241</v>
      </c>
      <c r="E30" s="10" t="s">
        <v>136</v>
      </c>
      <c r="F30" s="10">
        <v>41.405655000000003</v>
      </c>
      <c r="G30" s="10">
        <v>-88.335212999999996</v>
      </c>
      <c r="H30" s="20">
        <v>110000547196</v>
      </c>
      <c r="I30" s="10">
        <v>2869</v>
      </c>
      <c r="J30" s="10" t="s">
        <v>76</v>
      </c>
      <c r="K30" s="10">
        <v>325180</v>
      </c>
      <c r="L30" s="10" t="s">
        <v>77</v>
      </c>
      <c r="M30" s="10" t="s">
        <v>78</v>
      </c>
      <c r="N30" s="10" t="s">
        <v>79</v>
      </c>
      <c r="O30" s="10" t="s">
        <v>80</v>
      </c>
      <c r="P30" s="10" t="s">
        <v>81</v>
      </c>
      <c r="Q30" s="10">
        <v>350</v>
      </c>
      <c r="R30" s="10">
        <v>9.4559119999999997E-2</v>
      </c>
      <c r="S30" s="10">
        <f t="shared" si="1"/>
        <v>2.701689142857143E-4</v>
      </c>
      <c r="T30" s="10">
        <f t="shared" si="2"/>
        <v>4.5028152380952383E-3</v>
      </c>
      <c r="U30" s="10" t="s">
        <v>242</v>
      </c>
      <c r="V30" s="10">
        <v>1.2738386310000001</v>
      </c>
      <c r="W30" s="10" t="s">
        <v>93</v>
      </c>
      <c r="X30" s="10">
        <v>2.1535255389999999</v>
      </c>
      <c r="Y30" s="10" t="s">
        <v>94</v>
      </c>
      <c r="Z30" s="10">
        <v>1.1311045719999999</v>
      </c>
      <c r="AA30" s="10" t="s">
        <v>101</v>
      </c>
      <c r="AB30" s="21">
        <v>0.23885405556093384</v>
      </c>
      <c r="AC30" s="21">
        <v>0.21209037605777734</v>
      </c>
      <c r="AD30" s="21">
        <v>0.1254542420756099</v>
      </c>
      <c r="AE30" s="21">
        <v>3.9809009260155639</v>
      </c>
      <c r="AF30" s="21">
        <v>3.5348396009629557</v>
      </c>
      <c r="AG30" s="21">
        <v>2.0909040345934984</v>
      </c>
      <c r="AH30" s="10" t="str">
        <f t="shared" si="0"/>
        <v>NO</v>
      </c>
    </row>
    <row r="31" spans="1:34" x14ac:dyDescent="0.25">
      <c r="A31" s="10">
        <v>2019</v>
      </c>
      <c r="B31" s="10" t="s">
        <v>243</v>
      </c>
      <c r="C31" s="10" t="s">
        <v>244</v>
      </c>
      <c r="D31" s="10" t="s">
        <v>245</v>
      </c>
      <c r="E31" s="10" t="s">
        <v>121</v>
      </c>
      <c r="F31" s="10">
        <v>38.223610999999998</v>
      </c>
      <c r="G31" s="10">
        <v>-84.252778000000006</v>
      </c>
      <c r="H31" s="20">
        <v>110000551082</v>
      </c>
      <c r="I31" s="10">
        <v>4952</v>
      </c>
      <c r="J31" s="10" t="s">
        <v>219</v>
      </c>
      <c r="K31" s="10">
        <v>339999</v>
      </c>
      <c r="L31" s="10" t="s">
        <v>220</v>
      </c>
      <c r="M31" s="10" t="s">
        <v>200</v>
      </c>
      <c r="N31" s="10" t="s">
        <v>201</v>
      </c>
      <c r="O31" s="10" t="s">
        <v>1096</v>
      </c>
      <c r="P31" s="10" t="s">
        <v>1097</v>
      </c>
      <c r="Q31" s="10">
        <v>365</v>
      </c>
      <c r="R31" s="10">
        <v>8.2787885630000009</v>
      </c>
      <c r="S31" s="10">
        <f t="shared" si="1"/>
        <v>2.2681612501369866E-2</v>
      </c>
      <c r="T31" s="10">
        <f t="shared" si="2"/>
        <v>0.39422802680952385</v>
      </c>
      <c r="U31" s="10" t="s">
        <v>246</v>
      </c>
      <c r="V31" s="10">
        <v>256.48410760000002</v>
      </c>
      <c r="W31" s="10" t="s">
        <v>93</v>
      </c>
      <c r="X31" s="10">
        <v>461.348343</v>
      </c>
      <c r="Y31" s="10" t="s">
        <v>94</v>
      </c>
      <c r="Z31" s="10">
        <v>166.13165749999999</v>
      </c>
      <c r="AA31" s="10" t="s">
        <v>95</v>
      </c>
      <c r="AB31" s="21">
        <v>0.13652793719565379</v>
      </c>
      <c r="AC31" s="21">
        <v>8.8432818366832269E-2</v>
      </c>
      <c r="AD31" s="21">
        <v>4.9163745455069005E-2</v>
      </c>
      <c r="AE31" s="21">
        <v>2.3729855750673154</v>
      </c>
      <c r="AF31" s="21">
        <v>1.5370466049473226</v>
      </c>
      <c r="AG31" s="21">
        <v>0.85451271862381828</v>
      </c>
      <c r="AH31" s="10" t="str">
        <f t="shared" si="0"/>
        <v>NO</v>
      </c>
    </row>
    <row r="32" spans="1:34" x14ac:dyDescent="0.25">
      <c r="A32" s="10">
        <v>2020</v>
      </c>
      <c r="B32" s="10" t="s">
        <v>247</v>
      </c>
      <c r="C32" s="10" t="s">
        <v>248</v>
      </c>
      <c r="D32" s="10" t="s">
        <v>249</v>
      </c>
      <c r="E32" s="10" t="s">
        <v>121</v>
      </c>
      <c r="F32" s="10">
        <v>37.106380000000001</v>
      </c>
      <c r="G32" s="10">
        <v>-84.066829999999996</v>
      </c>
      <c r="H32" s="20">
        <v>110000557013</v>
      </c>
      <c r="I32" s="10">
        <v>4952</v>
      </c>
      <c r="J32" s="10" t="s">
        <v>219</v>
      </c>
      <c r="K32" s="10">
        <v>339999</v>
      </c>
      <c r="L32" s="10" t="s">
        <v>220</v>
      </c>
      <c r="M32" s="10" t="s">
        <v>200</v>
      </c>
      <c r="N32" s="10" t="s">
        <v>201</v>
      </c>
      <c r="O32" s="10" t="s">
        <v>1096</v>
      </c>
      <c r="P32" s="10" t="s">
        <v>1097</v>
      </c>
      <c r="Q32" s="10">
        <v>365</v>
      </c>
      <c r="R32" s="10">
        <v>2.8348892999999999</v>
      </c>
      <c r="S32" s="10">
        <f t="shared" si="1"/>
        <v>7.7668199999999998E-3</v>
      </c>
      <c r="T32" s="10">
        <f t="shared" si="2"/>
        <v>0.13499472857142858</v>
      </c>
      <c r="U32" s="10" t="s">
        <v>250</v>
      </c>
      <c r="V32" s="10">
        <v>12.896105309999999</v>
      </c>
      <c r="W32" s="10" t="s">
        <v>101</v>
      </c>
      <c r="X32" s="10">
        <v>12.896105309999999</v>
      </c>
      <c r="Y32" s="10" t="s">
        <v>101</v>
      </c>
      <c r="Z32" s="10">
        <v>12.896105309999999</v>
      </c>
      <c r="AA32" s="10" t="s">
        <v>101</v>
      </c>
      <c r="AB32" s="21">
        <v>0.60226090073701488</v>
      </c>
      <c r="AC32" s="21">
        <v>0.60226090073701488</v>
      </c>
      <c r="AD32" s="21">
        <v>0.60226090073701488</v>
      </c>
      <c r="AE32" s="21">
        <v>10.467868036619544</v>
      </c>
      <c r="AF32" s="21">
        <v>10.467868036619544</v>
      </c>
      <c r="AG32" s="21">
        <v>10.467868036619544</v>
      </c>
      <c r="AH32" s="10" t="str">
        <f t="shared" si="0"/>
        <v>NO</v>
      </c>
    </row>
    <row r="33" spans="1:34" x14ac:dyDescent="0.25">
      <c r="A33" s="10">
        <v>2020</v>
      </c>
      <c r="B33" s="10" t="s">
        <v>251</v>
      </c>
      <c r="C33" s="10" t="s">
        <v>252</v>
      </c>
      <c r="D33" s="10" t="s">
        <v>253</v>
      </c>
      <c r="E33" s="10" t="s">
        <v>121</v>
      </c>
      <c r="F33" s="10">
        <v>37.642310000000002</v>
      </c>
      <c r="G33" s="10">
        <v>-85.903570000000002</v>
      </c>
      <c r="H33" s="20">
        <v>110000571373</v>
      </c>
      <c r="I33" s="10">
        <v>4952</v>
      </c>
      <c r="J33" s="10" t="s">
        <v>219</v>
      </c>
      <c r="K33" s="10">
        <v>339999</v>
      </c>
      <c r="L33" s="10" t="s">
        <v>220</v>
      </c>
      <c r="M33" s="10" t="s">
        <v>200</v>
      </c>
      <c r="N33" s="10" t="s">
        <v>201</v>
      </c>
      <c r="O33" s="10" t="s">
        <v>1096</v>
      </c>
      <c r="P33" s="10" t="s">
        <v>1097</v>
      </c>
      <c r="Q33" s="10">
        <v>365</v>
      </c>
      <c r="R33" s="10">
        <v>40.754987499999999</v>
      </c>
      <c r="S33" s="10">
        <f t="shared" si="1"/>
        <v>0.11165749999999999</v>
      </c>
      <c r="T33" s="10">
        <f t="shared" si="2"/>
        <v>1.9407136904761904</v>
      </c>
      <c r="U33" s="10" t="s">
        <v>254</v>
      </c>
      <c r="V33" s="10">
        <v>44.838630809999998</v>
      </c>
      <c r="W33" s="10" t="s">
        <v>93</v>
      </c>
      <c r="X33" s="10">
        <v>92.555517210000005</v>
      </c>
      <c r="Y33" s="10" t="s">
        <v>94</v>
      </c>
      <c r="Z33" s="10">
        <v>27.313887399999999</v>
      </c>
      <c r="AA33" s="10" t="s">
        <v>95</v>
      </c>
      <c r="AB33" s="21">
        <v>4.0879387970238179</v>
      </c>
      <c r="AC33" s="21">
        <v>2.4902076174702894</v>
      </c>
      <c r="AD33" s="21">
        <v>1.2063840532235299</v>
      </c>
      <c r="AE33" s="21">
        <v>71.052269567318731</v>
      </c>
      <c r="AF33" s="21">
        <v>43.282180017935978</v>
      </c>
      <c r="AG33" s="21">
        <v>20.968103782218495</v>
      </c>
      <c r="AH33" s="10" t="str">
        <f t="shared" si="0"/>
        <v>NO</v>
      </c>
    </row>
    <row r="34" spans="1:34" x14ac:dyDescent="0.25">
      <c r="A34" s="10">
        <v>2020</v>
      </c>
      <c r="B34" s="10" t="s">
        <v>255</v>
      </c>
      <c r="C34" s="10" t="s">
        <v>256</v>
      </c>
      <c r="D34" s="10" t="s">
        <v>257</v>
      </c>
      <c r="E34" s="10" t="s">
        <v>258</v>
      </c>
      <c r="F34" s="10">
        <v>39.599829999999997</v>
      </c>
      <c r="G34" s="10">
        <v>-79.97148</v>
      </c>
      <c r="H34" s="20">
        <v>110000572782</v>
      </c>
      <c r="I34" s="10">
        <v>2869</v>
      </c>
      <c r="J34" s="10" t="s">
        <v>76</v>
      </c>
      <c r="K34" s="10">
        <v>325180</v>
      </c>
      <c r="L34" s="10" t="s">
        <v>77</v>
      </c>
      <c r="M34" s="10" t="s">
        <v>78</v>
      </c>
      <c r="N34" s="10" t="s">
        <v>79</v>
      </c>
      <c r="O34" s="10" t="s">
        <v>80</v>
      </c>
      <c r="P34" s="10" t="s">
        <v>81</v>
      </c>
      <c r="Q34" s="10">
        <v>350</v>
      </c>
      <c r="R34" s="10">
        <v>0.74926344</v>
      </c>
      <c r="S34" s="10">
        <f t="shared" si="1"/>
        <v>2.1407526857142858E-3</v>
      </c>
      <c r="T34" s="10">
        <f t="shared" si="2"/>
        <v>3.5679211428571431E-2</v>
      </c>
      <c r="U34" s="10" t="s">
        <v>259</v>
      </c>
      <c r="V34" s="10">
        <v>3692.7823960000001</v>
      </c>
      <c r="W34" s="10" t="s">
        <v>93</v>
      </c>
      <c r="X34" s="10">
        <v>7434.9923710000003</v>
      </c>
      <c r="Y34" s="10" t="s">
        <v>94</v>
      </c>
      <c r="Z34" s="10">
        <v>2627.3478620000001</v>
      </c>
      <c r="AA34" s="10" t="s">
        <v>95</v>
      </c>
      <c r="AB34" s="21">
        <v>8.1479605981245806E-4</v>
      </c>
      <c r="AC34" s="21">
        <v>5.7971265461867895E-4</v>
      </c>
      <c r="AD34" s="21">
        <v>2.879293722027527E-4</v>
      </c>
      <c r="AE34" s="21">
        <v>1.3579934330207636E-2</v>
      </c>
      <c r="AF34" s="21">
        <v>9.6618775769779838E-3</v>
      </c>
      <c r="AG34" s="21">
        <v>4.7988228700458786E-3</v>
      </c>
      <c r="AH34" s="10" t="str">
        <f t="shared" si="0"/>
        <v>NO</v>
      </c>
    </row>
    <row r="35" spans="1:34" x14ac:dyDescent="0.25">
      <c r="A35" s="10">
        <v>2023</v>
      </c>
      <c r="B35" s="10" t="s">
        <v>260</v>
      </c>
      <c r="C35" s="10" t="s">
        <v>261</v>
      </c>
      <c r="D35" s="10" t="s">
        <v>262</v>
      </c>
      <c r="E35" s="10" t="s">
        <v>111</v>
      </c>
      <c r="F35" s="10">
        <v>36.527054999999997</v>
      </c>
      <c r="G35" s="10">
        <v>-82.538579999999996</v>
      </c>
      <c r="H35" s="20">
        <v>110000574423</v>
      </c>
      <c r="I35" s="10">
        <v>2869</v>
      </c>
      <c r="J35" s="10" t="s">
        <v>76</v>
      </c>
      <c r="K35" s="10">
        <v>325180</v>
      </c>
      <c r="L35" s="10" t="s">
        <v>77</v>
      </c>
      <c r="M35" s="10" t="s">
        <v>78</v>
      </c>
      <c r="N35" s="10" t="s">
        <v>79</v>
      </c>
      <c r="O35" s="10" t="s">
        <v>80</v>
      </c>
      <c r="P35" s="10" t="s">
        <v>81</v>
      </c>
      <c r="Q35" s="10">
        <v>350</v>
      </c>
      <c r="R35" s="10">
        <v>8.6997750000000007</v>
      </c>
      <c r="S35" s="10">
        <f t="shared" si="1"/>
        <v>2.4856500000000004E-2</v>
      </c>
      <c r="T35" s="10">
        <f t="shared" si="2"/>
        <v>0.41427500000000006</v>
      </c>
      <c r="U35" s="10" t="s">
        <v>263</v>
      </c>
      <c r="V35" s="10">
        <v>2721.4987780000001</v>
      </c>
      <c r="W35" s="10" t="s">
        <v>93</v>
      </c>
      <c r="X35" s="10">
        <v>4949.0723580000003</v>
      </c>
      <c r="Y35" s="10" t="s">
        <v>94</v>
      </c>
      <c r="Z35" s="10">
        <v>1915.6069319999999</v>
      </c>
      <c r="AA35" s="10" t="s">
        <v>95</v>
      </c>
      <c r="AB35" s="21">
        <v>1.297578307155552E-2</v>
      </c>
      <c r="AC35" s="21">
        <v>9.1333864269697654E-3</v>
      </c>
      <c r="AD35" s="21">
        <v>5.0224563720149195E-3</v>
      </c>
      <c r="AE35" s="21">
        <v>0.21626305119259198</v>
      </c>
      <c r="AF35" s="21">
        <v>0.15222310711616277</v>
      </c>
      <c r="AG35" s="21">
        <v>8.3707606200248655E-2</v>
      </c>
      <c r="AH35" s="10" t="str">
        <f t="shared" si="0"/>
        <v>NO</v>
      </c>
    </row>
    <row r="36" spans="1:34" x14ac:dyDescent="0.25">
      <c r="A36" s="10">
        <v>2020</v>
      </c>
      <c r="B36" s="10" t="s">
        <v>264</v>
      </c>
      <c r="C36" s="10" t="s">
        <v>265</v>
      </c>
      <c r="D36" s="10" t="s">
        <v>266</v>
      </c>
      <c r="E36" s="10" t="s">
        <v>267</v>
      </c>
      <c r="F36" s="10">
        <v>29.808250000000001</v>
      </c>
      <c r="G36" s="10">
        <v>-90.01</v>
      </c>
      <c r="H36" s="20">
        <v>110000575244</v>
      </c>
      <c r="I36" s="10">
        <v>2869</v>
      </c>
      <c r="J36" s="10" t="s">
        <v>76</v>
      </c>
      <c r="K36" s="10">
        <v>325180</v>
      </c>
      <c r="L36" s="10" t="s">
        <v>77</v>
      </c>
      <c r="M36" s="10" t="s">
        <v>78</v>
      </c>
      <c r="N36" s="10" t="s">
        <v>79</v>
      </c>
      <c r="O36" s="10" t="s">
        <v>80</v>
      </c>
      <c r="P36" s="10" t="s">
        <v>81</v>
      </c>
      <c r="Q36" s="10">
        <v>350</v>
      </c>
      <c r="R36" s="10">
        <v>3.106428E-2</v>
      </c>
      <c r="S36" s="10">
        <f t="shared" si="1"/>
        <v>8.8755085714285712E-5</v>
      </c>
      <c r="T36" s="10">
        <f t="shared" si="2"/>
        <v>1.4792514285714286E-3</v>
      </c>
      <c r="U36" s="10" t="s">
        <v>268</v>
      </c>
      <c r="V36" s="10">
        <v>106.75016919315404</v>
      </c>
      <c r="W36" s="10" t="s">
        <v>93</v>
      </c>
      <c r="X36" s="10">
        <v>106.75016919315404</v>
      </c>
      <c r="Y36" s="10" t="s">
        <v>235</v>
      </c>
      <c r="Z36" s="10">
        <v>106.75016919315404</v>
      </c>
      <c r="AA36" s="10" t="s">
        <v>269</v>
      </c>
      <c r="AB36" s="21">
        <v>8.3142805660281461E-4</v>
      </c>
      <c r="AC36" s="21">
        <v>8.3142805660281461E-4</v>
      </c>
      <c r="AD36" s="21">
        <v>8.3142805660281461E-4</v>
      </c>
      <c r="AE36" s="21">
        <v>1.3857134276713578E-2</v>
      </c>
      <c r="AF36" s="21">
        <v>1.3857134276713578E-2</v>
      </c>
      <c r="AG36" s="21">
        <v>1.3857134276713578E-2</v>
      </c>
      <c r="AH36" s="10" t="str">
        <f t="shared" si="0"/>
        <v>NO</v>
      </c>
    </row>
    <row r="37" spans="1:34" x14ac:dyDescent="0.25">
      <c r="A37" s="10">
        <v>2021</v>
      </c>
      <c r="B37" s="10" t="s">
        <v>270</v>
      </c>
      <c r="C37" s="10" t="s">
        <v>271</v>
      </c>
      <c r="D37" s="10" t="s">
        <v>272</v>
      </c>
      <c r="E37" s="10" t="s">
        <v>75</v>
      </c>
      <c r="F37" s="10">
        <v>39.80142</v>
      </c>
      <c r="G37" s="10">
        <v>-75.354990000000001</v>
      </c>
      <c r="H37" s="20">
        <v>110000582003</v>
      </c>
      <c r="I37" s="10">
        <v>2869</v>
      </c>
      <c r="J37" s="10" t="s">
        <v>76</v>
      </c>
      <c r="K37" s="10">
        <v>325180</v>
      </c>
      <c r="L37" s="10" t="s">
        <v>77</v>
      </c>
      <c r="M37" s="10" t="s">
        <v>78</v>
      </c>
      <c r="N37" s="10" t="s">
        <v>79</v>
      </c>
      <c r="O37" s="10" t="s">
        <v>80</v>
      </c>
      <c r="P37" s="10" t="s">
        <v>81</v>
      </c>
      <c r="Q37" s="10">
        <v>350</v>
      </c>
      <c r="R37" s="10">
        <v>1.0629999999999999</v>
      </c>
      <c r="S37" s="10">
        <f t="shared" si="1"/>
        <v>3.0371428571428572E-3</v>
      </c>
      <c r="T37" s="10">
        <f t="shared" si="2"/>
        <v>5.0619047619047619E-2</v>
      </c>
      <c r="U37" s="10" t="s">
        <v>273</v>
      </c>
      <c r="V37" s="10">
        <v>3.5938105130000002</v>
      </c>
      <c r="W37" s="10" t="s">
        <v>101</v>
      </c>
      <c r="X37" s="10">
        <v>3.5938105130000002</v>
      </c>
      <c r="Y37" s="10" t="s">
        <v>101</v>
      </c>
      <c r="Z37" s="10">
        <v>3.5938105130000002</v>
      </c>
      <c r="AA37" s="10" t="s">
        <v>101</v>
      </c>
      <c r="AB37" s="21">
        <v>0.84510378222683358</v>
      </c>
      <c r="AC37" s="21">
        <v>0.84510378222683358</v>
      </c>
      <c r="AD37" s="21">
        <v>0.84510378222683358</v>
      </c>
      <c r="AE37" s="21">
        <v>14.085063037113892</v>
      </c>
      <c r="AF37" s="21">
        <v>14.085063037113892</v>
      </c>
      <c r="AG37" s="21">
        <v>14.085063037113892</v>
      </c>
      <c r="AH37" s="10" t="str">
        <f t="shared" si="0"/>
        <v>NO</v>
      </c>
    </row>
    <row r="38" spans="1:34" s="22" customFormat="1" x14ac:dyDescent="0.25">
      <c r="A38" s="22">
        <v>2021</v>
      </c>
      <c r="B38" s="25" t="s">
        <v>274</v>
      </c>
      <c r="C38" s="22" t="s">
        <v>275</v>
      </c>
      <c r="D38" s="22" t="s">
        <v>276</v>
      </c>
      <c r="E38" s="22" t="s">
        <v>151</v>
      </c>
      <c r="F38" s="22">
        <v>39.683477000000003</v>
      </c>
      <c r="G38" s="22">
        <v>-91.334682999999998</v>
      </c>
      <c r="H38" s="23">
        <v>110000595981</v>
      </c>
      <c r="I38" s="22">
        <v>3241</v>
      </c>
      <c r="J38" s="22" t="s">
        <v>188</v>
      </c>
      <c r="K38" s="22">
        <v>326299</v>
      </c>
      <c r="L38" s="22" t="s">
        <v>189</v>
      </c>
      <c r="M38" s="22" t="s">
        <v>190</v>
      </c>
      <c r="N38" s="22" t="s">
        <v>191</v>
      </c>
      <c r="O38" s="22" t="s">
        <v>1099</v>
      </c>
      <c r="P38" s="22" t="s">
        <v>277</v>
      </c>
      <c r="Q38" s="22">
        <v>250</v>
      </c>
      <c r="R38" s="22">
        <v>0.92907556300000005</v>
      </c>
      <c r="S38" s="25">
        <f t="shared" si="1"/>
        <v>3.7163022520000002E-3</v>
      </c>
      <c r="T38" s="22">
        <f t="shared" si="2"/>
        <v>4.4241693476190481E-2</v>
      </c>
      <c r="U38" s="25" t="s">
        <v>278</v>
      </c>
      <c r="V38" s="25">
        <v>1.046454768</v>
      </c>
      <c r="W38" s="22" t="s">
        <v>93</v>
      </c>
      <c r="X38" s="25">
        <v>1.79894797</v>
      </c>
      <c r="Y38" s="22" t="s">
        <v>94</v>
      </c>
      <c r="Z38" s="22">
        <v>0.55848000799999997</v>
      </c>
      <c r="AA38" s="22" t="s">
        <v>95</v>
      </c>
      <c r="AB38" s="26">
        <v>6.6543156402475931</v>
      </c>
      <c r="AC38" s="26">
        <v>3.5513262165192794</v>
      </c>
      <c r="AD38" s="26">
        <v>2.0658197535307261</v>
      </c>
      <c r="AE38" s="26">
        <v>79.218043336280886</v>
      </c>
      <c r="AF38" s="26">
        <v>42.277693053800945</v>
      </c>
      <c r="AG38" s="26">
        <v>24.593092303937219</v>
      </c>
      <c r="AH38" s="22" t="str">
        <f t="shared" si="0"/>
        <v>NO</v>
      </c>
    </row>
    <row r="39" spans="1:34" x14ac:dyDescent="0.25">
      <c r="A39" s="10">
        <v>2021</v>
      </c>
      <c r="B39" s="10" t="s">
        <v>279</v>
      </c>
      <c r="C39" s="10" t="s">
        <v>280</v>
      </c>
      <c r="D39" s="10" t="s">
        <v>281</v>
      </c>
      <c r="E39" s="10" t="s">
        <v>267</v>
      </c>
      <c r="F39" s="10">
        <v>30.193916000000002</v>
      </c>
      <c r="G39" s="10">
        <v>-93.321347000000003</v>
      </c>
      <c r="H39" s="20">
        <v>110000597266</v>
      </c>
      <c r="I39" s="10">
        <v>2821</v>
      </c>
      <c r="J39" s="10" t="s">
        <v>87</v>
      </c>
      <c r="K39" s="10">
        <v>323120</v>
      </c>
      <c r="L39" s="10" t="s">
        <v>88</v>
      </c>
      <c r="M39" s="10" t="s">
        <v>89</v>
      </c>
      <c r="N39" s="10" t="s">
        <v>90</v>
      </c>
      <c r="O39" s="10" t="s">
        <v>422</v>
      </c>
      <c r="P39" s="10" t="s">
        <v>282</v>
      </c>
      <c r="Q39" s="10">
        <v>350</v>
      </c>
      <c r="R39" s="10">
        <v>0.82855000000000001</v>
      </c>
      <c r="S39" s="10">
        <f t="shared" si="1"/>
        <v>2.3672857142857141E-3</v>
      </c>
      <c r="T39" s="10">
        <f t="shared" si="2"/>
        <v>3.9454761904761902E-2</v>
      </c>
      <c r="U39" s="10" t="s">
        <v>283</v>
      </c>
      <c r="V39" s="10">
        <v>4460.437653</v>
      </c>
      <c r="W39" s="10" t="s">
        <v>93</v>
      </c>
      <c r="X39" s="10">
        <v>8621.1816220000001</v>
      </c>
      <c r="Y39" s="10" t="s">
        <v>94</v>
      </c>
      <c r="Z39" s="10">
        <v>3194.6888800000002</v>
      </c>
      <c r="AA39" s="10" t="s">
        <v>95</v>
      </c>
      <c r="AB39" s="21">
        <v>7.4100665298140517E-4</v>
      </c>
      <c r="AC39" s="21">
        <v>5.3072947061450924E-4</v>
      </c>
      <c r="AD39" s="21">
        <v>2.7458947254338614E-4</v>
      </c>
      <c r="AE39" s="21">
        <v>1.2350110883023421E-2</v>
      </c>
      <c r="AF39" s="21">
        <v>8.8454911769084883E-3</v>
      </c>
      <c r="AG39" s="21">
        <v>4.5764912090564356E-3</v>
      </c>
      <c r="AH39" s="10" t="str">
        <f t="shared" si="0"/>
        <v>NO</v>
      </c>
    </row>
    <row r="40" spans="1:34" x14ac:dyDescent="0.25">
      <c r="A40" s="10">
        <v>2019</v>
      </c>
      <c r="B40" s="10" t="s">
        <v>284</v>
      </c>
      <c r="C40" s="10" t="s">
        <v>285</v>
      </c>
      <c r="D40" s="10" t="s">
        <v>286</v>
      </c>
      <c r="E40" s="10" t="s">
        <v>267</v>
      </c>
      <c r="F40" s="10">
        <v>30.486767</v>
      </c>
      <c r="G40" s="10">
        <v>-90.925479999999993</v>
      </c>
      <c r="H40" s="20">
        <v>110000597355</v>
      </c>
      <c r="I40" s="10">
        <v>2899</v>
      </c>
      <c r="J40" s="10" t="s">
        <v>287</v>
      </c>
      <c r="K40" s="10">
        <v>325920</v>
      </c>
      <c r="L40" s="10" t="s">
        <v>288</v>
      </c>
      <c r="M40" s="10" t="s">
        <v>289</v>
      </c>
      <c r="N40" s="10" t="s">
        <v>288</v>
      </c>
      <c r="O40" s="10" t="s">
        <v>80</v>
      </c>
      <c r="P40" s="10" t="s">
        <v>290</v>
      </c>
      <c r="Q40" s="10">
        <v>350</v>
      </c>
      <c r="R40" s="10">
        <v>3.3141999999999998E-2</v>
      </c>
      <c r="S40" s="10">
        <f t="shared" si="1"/>
        <v>9.4691428571428568E-5</v>
      </c>
      <c r="T40" s="10">
        <f t="shared" si="2"/>
        <v>1.5781904761904761E-3</v>
      </c>
      <c r="U40" s="10" t="s">
        <v>291</v>
      </c>
      <c r="V40" s="10">
        <v>5.7308037330000001</v>
      </c>
      <c r="W40" s="10" t="s">
        <v>101</v>
      </c>
      <c r="X40" s="10">
        <v>5.7308037330000001</v>
      </c>
      <c r="Y40" s="10" t="s">
        <v>101</v>
      </c>
      <c r="Z40" s="10">
        <v>5.7308037330000001</v>
      </c>
      <c r="AA40" s="10" t="s">
        <v>101</v>
      </c>
      <c r="AB40" s="21">
        <v>1.6523237050705776E-2</v>
      </c>
      <c r="AC40" s="21">
        <v>1.6523237050705776E-2</v>
      </c>
      <c r="AD40" s="21">
        <v>1.6523237050705776E-2</v>
      </c>
      <c r="AE40" s="21">
        <v>0.27538728417842956</v>
      </c>
      <c r="AF40" s="21">
        <v>0.27538728417842956</v>
      </c>
      <c r="AG40" s="21">
        <v>0.27538728417842956</v>
      </c>
      <c r="AH40" s="10" t="str">
        <f t="shared" si="0"/>
        <v>NO</v>
      </c>
    </row>
    <row r="41" spans="1:34" x14ac:dyDescent="0.25">
      <c r="A41" s="10">
        <v>2019</v>
      </c>
      <c r="B41" s="10" t="s">
        <v>292</v>
      </c>
      <c r="C41" s="10" t="s">
        <v>293</v>
      </c>
      <c r="D41" s="10" t="s">
        <v>294</v>
      </c>
      <c r="E41" s="10" t="s">
        <v>267</v>
      </c>
      <c r="F41" s="10">
        <v>30.241299999999999</v>
      </c>
      <c r="G41" s="10">
        <v>-91.100899999999996</v>
      </c>
      <c r="H41" s="20">
        <v>110000597426</v>
      </c>
      <c r="I41" s="10">
        <v>2819</v>
      </c>
      <c r="J41" s="10" t="s">
        <v>87</v>
      </c>
      <c r="K41" s="10">
        <v>323120</v>
      </c>
      <c r="L41" s="10" t="s">
        <v>88</v>
      </c>
      <c r="M41" s="10" t="s">
        <v>89</v>
      </c>
      <c r="N41" s="10" t="s">
        <v>90</v>
      </c>
      <c r="O41" s="10" t="s">
        <v>80</v>
      </c>
      <c r="P41" s="10" t="s">
        <v>295</v>
      </c>
      <c r="Q41" s="10">
        <v>350</v>
      </c>
      <c r="R41" s="10">
        <v>0.82855000000000001</v>
      </c>
      <c r="S41" s="10">
        <f t="shared" si="1"/>
        <v>2.3672857142857141E-3</v>
      </c>
      <c r="T41" s="10">
        <f t="shared" si="2"/>
        <v>3.9454761904761902E-2</v>
      </c>
      <c r="U41" s="10" t="s">
        <v>296</v>
      </c>
      <c r="V41" s="10">
        <v>111.7864218</v>
      </c>
      <c r="W41" s="10" t="s">
        <v>101</v>
      </c>
      <c r="X41" s="10">
        <v>111.7864218</v>
      </c>
      <c r="Y41" s="10" t="s">
        <v>101</v>
      </c>
      <c r="Z41" s="10">
        <v>111.7864218</v>
      </c>
      <c r="AA41" s="10" t="s">
        <v>101</v>
      </c>
      <c r="AB41" s="21">
        <v>2.1176862772484897E-2</v>
      </c>
      <c r="AC41" s="21">
        <v>2.1176862772484897E-2</v>
      </c>
      <c r="AD41" s="21">
        <v>2.1176862772484897E-2</v>
      </c>
      <c r="AE41" s="21">
        <v>0.3529477128747483</v>
      </c>
      <c r="AF41" s="21">
        <v>0.3529477128747483</v>
      </c>
      <c r="AG41" s="21">
        <v>0.3529477128747483</v>
      </c>
      <c r="AH41" s="10" t="str">
        <f t="shared" si="0"/>
        <v>NO</v>
      </c>
    </row>
    <row r="42" spans="1:34" x14ac:dyDescent="0.25">
      <c r="A42" s="10">
        <v>2020</v>
      </c>
      <c r="B42" s="10" t="s">
        <v>297</v>
      </c>
      <c r="C42" s="10" t="s">
        <v>298</v>
      </c>
      <c r="D42" s="10" t="s">
        <v>299</v>
      </c>
      <c r="E42" s="10" t="s">
        <v>166</v>
      </c>
      <c r="F42" s="10">
        <v>29.458400000000001</v>
      </c>
      <c r="G42" s="10">
        <v>-95.330399999999997</v>
      </c>
      <c r="H42" s="20">
        <v>110000599479</v>
      </c>
      <c r="I42" s="10">
        <v>2869</v>
      </c>
      <c r="J42" s="10" t="s">
        <v>76</v>
      </c>
      <c r="K42" s="10">
        <v>325180</v>
      </c>
      <c r="L42" s="10" t="s">
        <v>77</v>
      </c>
      <c r="M42" s="10" t="s">
        <v>78</v>
      </c>
      <c r="N42" s="10" t="s">
        <v>79</v>
      </c>
      <c r="O42" s="10" t="s">
        <v>80</v>
      </c>
      <c r="P42" s="10" t="s">
        <v>81</v>
      </c>
      <c r="Q42" s="10">
        <v>350</v>
      </c>
      <c r="R42" s="10">
        <v>1.4913900000000001E-2</v>
      </c>
      <c r="S42" s="10">
        <f t="shared" si="1"/>
        <v>4.2611142857142859E-5</v>
      </c>
      <c r="T42" s="10">
        <f t="shared" si="2"/>
        <v>7.1018571428571435E-4</v>
      </c>
      <c r="U42" s="10" t="s">
        <v>300</v>
      </c>
      <c r="V42" s="10">
        <v>15.96332518</v>
      </c>
      <c r="W42" s="10" t="s">
        <v>93</v>
      </c>
      <c r="X42" s="10">
        <v>30.868277800000001</v>
      </c>
      <c r="Y42" s="10" t="s">
        <v>94</v>
      </c>
      <c r="Z42" s="10">
        <v>9.3770517459999994</v>
      </c>
      <c r="AA42" s="10" t="s">
        <v>95</v>
      </c>
      <c r="AB42" s="21">
        <v>4.5441940613497886E-3</v>
      </c>
      <c r="AC42" s="21">
        <v>2.6693149689470189E-3</v>
      </c>
      <c r="AD42" s="21">
        <v>1.3804185362470355E-3</v>
      </c>
      <c r="AE42" s="21">
        <v>7.5736567689163134E-2</v>
      </c>
      <c r="AF42" s="21">
        <v>4.4488582815783641E-2</v>
      </c>
      <c r="AG42" s="21">
        <v>2.3006975604117255E-2</v>
      </c>
      <c r="AH42" s="10" t="str">
        <f t="shared" si="0"/>
        <v>NO</v>
      </c>
    </row>
    <row r="43" spans="1:34" s="25" customFormat="1" x14ac:dyDescent="0.25">
      <c r="A43" s="25">
        <v>2021</v>
      </c>
      <c r="B43" s="25" t="s">
        <v>301</v>
      </c>
      <c r="C43" s="25" t="s">
        <v>302</v>
      </c>
      <c r="D43" s="25" t="s">
        <v>303</v>
      </c>
      <c r="E43" s="25" t="s">
        <v>258</v>
      </c>
      <c r="F43" s="25">
        <v>38.772219999999997</v>
      </c>
      <c r="G43" s="25">
        <v>-82.205560000000006</v>
      </c>
      <c r="H43" s="27">
        <v>110000607772</v>
      </c>
      <c r="I43" s="25">
        <v>2869</v>
      </c>
      <c r="J43" s="25" t="s">
        <v>76</v>
      </c>
      <c r="K43" s="25">
        <v>325180</v>
      </c>
      <c r="L43" s="25" t="s">
        <v>77</v>
      </c>
      <c r="M43" s="25" t="s">
        <v>78</v>
      </c>
      <c r="N43" s="25" t="s">
        <v>79</v>
      </c>
      <c r="O43" s="25" t="s">
        <v>304</v>
      </c>
      <c r="P43" s="25" t="s">
        <v>81</v>
      </c>
      <c r="Q43" s="25">
        <v>350</v>
      </c>
      <c r="R43" s="25">
        <v>6.0027198999999998</v>
      </c>
      <c r="S43" s="25">
        <f t="shared" si="1"/>
        <v>1.7150628285714287E-2</v>
      </c>
      <c r="T43" s="25">
        <f t="shared" si="2"/>
        <v>0.28584380476190474</v>
      </c>
      <c r="U43" s="25" t="s">
        <v>305</v>
      </c>
      <c r="V43" s="25">
        <v>75410.459659999993</v>
      </c>
      <c r="W43" s="25" t="s">
        <v>93</v>
      </c>
      <c r="X43" s="25">
        <v>159336.19680000001</v>
      </c>
      <c r="Y43" s="25" t="s">
        <v>94</v>
      </c>
      <c r="Z43" s="25">
        <v>59663.701000000001</v>
      </c>
      <c r="AA43" s="25" t="s">
        <v>95</v>
      </c>
      <c r="AB43" s="26">
        <v>2.8745498516282602E-4</v>
      </c>
      <c r="AC43" s="26">
        <v>2.2743036394474469E-4</v>
      </c>
      <c r="AD43" s="26">
        <v>1.0763799205802487E-4</v>
      </c>
      <c r="AE43" s="26">
        <v>4.7909164193804324E-3</v>
      </c>
      <c r="AF43" s="26">
        <v>3.7905060657457438E-3</v>
      </c>
      <c r="AG43" s="26">
        <v>1.7939665343004139E-3</v>
      </c>
      <c r="AH43" s="25" t="str">
        <f t="shared" si="0"/>
        <v>NO</v>
      </c>
    </row>
    <row r="44" spans="1:34" x14ac:dyDescent="0.25">
      <c r="A44" s="10">
        <v>2020</v>
      </c>
      <c r="B44" s="10" t="s">
        <v>306</v>
      </c>
      <c r="C44" s="10" t="s">
        <v>307</v>
      </c>
      <c r="D44" s="10" t="s">
        <v>308</v>
      </c>
      <c r="E44" s="10" t="s">
        <v>309</v>
      </c>
      <c r="F44" s="10">
        <v>34.632592000000002</v>
      </c>
      <c r="G44" s="10">
        <v>-84.927667999999997</v>
      </c>
      <c r="H44" s="20">
        <v>110000611703</v>
      </c>
      <c r="I44" s="10">
        <v>2821</v>
      </c>
      <c r="J44" s="10" t="s">
        <v>87</v>
      </c>
      <c r="K44" s="10">
        <v>323120</v>
      </c>
      <c r="L44" s="10" t="s">
        <v>88</v>
      </c>
      <c r="M44" s="10" t="s">
        <v>89</v>
      </c>
      <c r="N44" s="10" t="s">
        <v>90</v>
      </c>
      <c r="O44" s="10" t="s">
        <v>422</v>
      </c>
      <c r="P44" s="10" t="s">
        <v>310</v>
      </c>
      <c r="Q44" s="10">
        <v>350</v>
      </c>
      <c r="R44" s="10">
        <v>2.8147999999999999E-2</v>
      </c>
      <c r="S44" s="10">
        <f t="shared" si="1"/>
        <v>8.0422857142857136E-5</v>
      </c>
      <c r="T44" s="10">
        <f t="shared" si="2"/>
        <v>1.3403809523809523E-3</v>
      </c>
      <c r="U44" s="10" t="s">
        <v>311</v>
      </c>
      <c r="V44" s="10">
        <v>921.60880199999997</v>
      </c>
      <c r="W44" s="10" t="s">
        <v>93</v>
      </c>
      <c r="X44" s="10">
        <v>1845.305505</v>
      </c>
      <c r="Y44" s="10" t="s">
        <v>94</v>
      </c>
      <c r="Z44" s="10">
        <v>624.44136500000002</v>
      </c>
      <c r="AA44" s="10" t="s">
        <v>95</v>
      </c>
      <c r="AB44" s="21">
        <v>1.287916874995255E-4</v>
      </c>
      <c r="AC44" s="21">
        <v>8.7263551485543573E-5</v>
      </c>
      <c r="AD44" s="21">
        <v>4.3582407858723171E-5</v>
      </c>
      <c r="AE44" s="21">
        <v>2.1465281249920913E-3</v>
      </c>
      <c r="AF44" s="21">
        <v>1.4543925247590594E-3</v>
      </c>
      <c r="AG44" s="21">
        <v>7.2637346431205288E-4</v>
      </c>
      <c r="AH44" s="10" t="str">
        <f t="shared" si="0"/>
        <v>NO</v>
      </c>
    </row>
    <row r="45" spans="1:34" x14ac:dyDescent="0.25">
      <c r="A45" s="10">
        <v>2020</v>
      </c>
      <c r="B45" s="10" t="s">
        <v>312</v>
      </c>
      <c r="C45" s="10" t="s">
        <v>280</v>
      </c>
      <c r="D45" s="10" t="s">
        <v>281</v>
      </c>
      <c r="E45" s="10" t="s">
        <v>267</v>
      </c>
      <c r="F45" s="10">
        <v>30.321895000000001</v>
      </c>
      <c r="G45" s="10">
        <v>-93.300735000000003</v>
      </c>
      <c r="H45" s="20">
        <v>110000613685</v>
      </c>
      <c r="I45" s="10">
        <v>4953</v>
      </c>
      <c r="J45" s="10" t="s">
        <v>219</v>
      </c>
      <c r="K45" s="10">
        <v>339999</v>
      </c>
      <c r="L45" s="10" t="s">
        <v>220</v>
      </c>
      <c r="M45" s="10" t="s">
        <v>200</v>
      </c>
      <c r="N45" s="10" t="s">
        <v>201</v>
      </c>
      <c r="O45" s="10" t="s">
        <v>1101</v>
      </c>
      <c r="P45" s="10" t="s">
        <v>313</v>
      </c>
      <c r="Q45" s="10">
        <v>250</v>
      </c>
      <c r="R45" s="10">
        <v>0.52152568799999999</v>
      </c>
      <c r="S45" s="10">
        <f t="shared" si="1"/>
        <v>2.0861027519999999E-3</v>
      </c>
      <c r="T45" s="10">
        <f t="shared" si="2"/>
        <v>2.4834556571428572E-2</v>
      </c>
      <c r="U45" s="10" t="s">
        <v>314</v>
      </c>
      <c r="V45" s="10">
        <v>32.09046455</v>
      </c>
      <c r="W45" s="10" t="s">
        <v>93</v>
      </c>
      <c r="X45" s="10">
        <v>57.613231480000003</v>
      </c>
      <c r="Y45" s="10" t="s">
        <v>94</v>
      </c>
      <c r="Z45" s="10">
        <v>19.319391759999998</v>
      </c>
      <c r="AA45" s="10" t="s">
        <v>95</v>
      </c>
      <c r="AB45" s="21">
        <v>0.1079797323805602</v>
      </c>
      <c r="AC45" s="21">
        <v>6.5006935276666164E-2</v>
      </c>
      <c r="AD45" s="21">
        <v>3.6208744040406318E-2</v>
      </c>
      <c r="AE45" s="21">
        <v>1.2854730045304787</v>
      </c>
      <c r="AF45" s="21">
        <v>0.77389208662697817</v>
      </c>
      <c r="AG45" s="21">
        <v>0.43105647667150382</v>
      </c>
      <c r="AH45" s="10" t="str">
        <f t="shared" si="0"/>
        <v>NO</v>
      </c>
    </row>
    <row r="46" spans="1:34" s="22" customFormat="1" x14ac:dyDescent="0.25">
      <c r="A46" s="22">
        <v>2019</v>
      </c>
      <c r="B46" s="22" t="s">
        <v>315</v>
      </c>
      <c r="C46" s="22" t="s">
        <v>316</v>
      </c>
      <c r="D46" s="22" t="s">
        <v>317</v>
      </c>
      <c r="E46" s="22" t="s">
        <v>151</v>
      </c>
      <c r="F46" s="22">
        <v>39.248446999999999</v>
      </c>
      <c r="G46" s="22">
        <v>-94.293233000000001</v>
      </c>
      <c r="H46" s="23">
        <v>110000614746</v>
      </c>
      <c r="I46" s="22">
        <v>4953</v>
      </c>
      <c r="J46" s="22" t="s">
        <v>219</v>
      </c>
      <c r="K46" s="22">
        <v>339999</v>
      </c>
      <c r="L46" s="22" t="s">
        <v>220</v>
      </c>
      <c r="M46" s="22" t="s">
        <v>200</v>
      </c>
      <c r="N46" s="22" t="s">
        <v>201</v>
      </c>
      <c r="O46" s="22" t="s">
        <v>1100</v>
      </c>
      <c r="P46" s="22" t="s">
        <v>318</v>
      </c>
      <c r="Q46" s="22">
        <v>250</v>
      </c>
      <c r="R46" s="22">
        <v>4.8311483000000002E-2</v>
      </c>
      <c r="S46" s="22">
        <f t="shared" si="1"/>
        <v>1.93245932E-4</v>
      </c>
      <c r="T46" s="22">
        <f t="shared" si="2"/>
        <v>2.3005468095238096E-3</v>
      </c>
      <c r="U46" s="22" t="s">
        <v>319</v>
      </c>
      <c r="V46" s="22">
        <v>2.2738386309999998</v>
      </c>
      <c r="W46" s="22" t="s">
        <v>93</v>
      </c>
      <c r="X46" s="22">
        <v>3.1299900979999999</v>
      </c>
      <c r="Y46" s="22" t="s">
        <v>94</v>
      </c>
      <c r="Z46" s="22">
        <v>1.247126736</v>
      </c>
      <c r="AA46" s="22" t="s">
        <v>95</v>
      </c>
      <c r="AB46" s="24">
        <v>0.15495292212226297</v>
      </c>
      <c r="AC46" s="24">
        <v>8.4986651807834462E-2</v>
      </c>
      <c r="AD46" s="24">
        <v>6.1740109696666524E-2</v>
      </c>
      <c r="AE46" s="24">
        <v>1.8446776443126545</v>
      </c>
      <c r="AF46" s="24">
        <v>1.0117458548551723</v>
      </c>
      <c r="AG46" s="24">
        <v>0.73500130591269686</v>
      </c>
      <c r="AH46" s="22" t="str">
        <f t="shared" si="0"/>
        <v>NO</v>
      </c>
    </row>
    <row r="47" spans="1:34" x14ac:dyDescent="0.25">
      <c r="A47" s="10">
        <v>2019</v>
      </c>
      <c r="B47" s="10" t="s">
        <v>320</v>
      </c>
      <c r="C47" s="10" t="s">
        <v>321</v>
      </c>
      <c r="D47" s="10" t="s">
        <v>322</v>
      </c>
      <c r="E47" s="10" t="s">
        <v>121</v>
      </c>
      <c r="F47" s="10">
        <v>36.946111000000002</v>
      </c>
      <c r="G47" s="10">
        <v>-85.020832999999996</v>
      </c>
      <c r="H47" s="20">
        <v>110000719045</v>
      </c>
      <c r="I47" s="10">
        <v>4952</v>
      </c>
      <c r="J47" s="10" t="s">
        <v>219</v>
      </c>
      <c r="K47" s="10">
        <v>339999</v>
      </c>
      <c r="L47" s="10" t="s">
        <v>220</v>
      </c>
      <c r="M47" s="10" t="s">
        <v>200</v>
      </c>
      <c r="N47" s="10" t="s">
        <v>201</v>
      </c>
      <c r="O47" s="10" t="s">
        <v>1096</v>
      </c>
      <c r="P47" s="10" t="s">
        <v>1097</v>
      </c>
      <c r="Q47" s="10">
        <v>365</v>
      </c>
      <c r="R47" s="10">
        <v>0.69628860000000004</v>
      </c>
      <c r="S47" s="10">
        <f t="shared" si="1"/>
        <v>1.9076400000000002E-3</v>
      </c>
      <c r="T47" s="10">
        <f t="shared" si="2"/>
        <v>3.3156600000000001E-2</v>
      </c>
      <c r="U47" s="10" t="s">
        <v>323</v>
      </c>
      <c r="V47" s="10">
        <v>20.34963325</v>
      </c>
      <c r="W47" s="10" t="s">
        <v>93</v>
      </c>
      <c r="X47" s="10">
        <v>35.877188680000003</v>
      </c>
      <c r="Y47" s="10" t="s">
        <v>94</v>
      </c>
      <c r="Z47" s="10">
        <v>12.056209559999999</v>
      </c>
      <c r="AA47" s="10" t="s">
        <v>95</v>
      </c>
      <c r="AB47" s="21">
        <v>0.15822883556446746</v>
      </c>
      <c r="AC47" s="21">
        <v>9.3743212792299357E-2</v>
      </c>
      <c r="AD47" s="21">
        <v>5.3171390239487415E-2</v>
      </c>
      <c r="AE47" s="21">
        <v>2.7501678562395528</v>
      </c>
      <c r="AF47" s="21">
        <v>1.629346317580441</v>
      </c>
      <c r="AG47" s="21">
        <v>0.92416940178156681</v>
      </c>
      <c r="AH47" s="10" t="str">
        <f t="shared" si="0"/>
        <v>NO</v>
      </c>
    </row>
    <row r="48" spans="1:34" x14ac:dyDescent="0.25">
      <c r="A48" s="10">
        <v>2019</v>
      </c>
      <c r="B48" s="10" t="s">
        <v>324</v>
      </c>
      <c r="C48" s="10" t="s">
        <v>325</v>
      </c>
      <c r="D48" s="10" t="s">
        <v>326</v>
      </c>
      <c r="E48" s="10" t="s">
        <v>187</v>
      </c>
      <c r="F48" s="10">
        <v>39.916111000000001</v>
      </c>
      <c r="G48" s="10">
        <v>-122.104444</v>
      </c>
      <c r="H48" s="20">
        <v>110000730451</v>
      </c>
      <c r="I48" s="10">
        <v>4952</v>
      </c>
      <c r="J48" s="10" t="s">
        <v>219</v>
      </c>
      <c r="K48" s="10">
        <v>339999</v>
      </c>
      <c r="L48" s="10" t="s">
        <v>220</v>
      </c>
      <c r="M48" s="10" t="s">
        <v>200</v>
      </c>
      <c r="N48" s="10" t="s">
        <v>201</v>
      </c>
      <c r="O48" s="10" t="s">
        <v>1096</v>
      </c>
      <c r="P48" s="10" t="s">
        <v>1097</v>
      </c>
      <c r="Q48" s="10">
        <v>365</v>
      </c>
      <c r="R48" s="10">
        <v>4.7259257999999998E-2</v>
      </c>
      <c r="S48" s="10">
        <f t="shared" si="1"/>
        <v>1.2947741917808219E-4</v>
      </c>
      <c r="T48" s="10">
        <f t="shared" si="2"/>
        <v>2.2504408571428569E-3</v>
      </c>
      <c r="U48" s="10" t="s">
        <v>327</v>
      </c>
      <c r="V48" s="10">
        <v>17518.00978</v>
      </c>
      <c r="W48" s="10" t="s">
        <v>93</v>
      </c>
      <c r="X48" s="10">
        <v>32623.077290000001</v>
      </c>
      <c r="Y48" s="10" t="s">
        <v>94</v>
      </c>
      <c r="Z48" s="10">
        <v>13165.83591</v>
      </c>
      <c r="AA48" s="10" t="s">
        <v>95</v>
      </c>
      <c r="AB48" s="21">
        <v>9.8343485414198952E-6</v>
      </c>
      <c r="AC48" s="21">
        <v>7.39110325911019E-6</v>
      </c>
      <c r="AD48" s="21">
        <v>3.968890427690311E-6</v>
      </c>
      <c r="AE48" s="21">
        <v>1.709303436961077E-4</v>
      </c>
      <c r="AF48" s="21">
        <v>1.2846441378929616E-4</v>
      </c>
      <c r="AG48" s="21">
        <v>6.8983095528903025E-5</v>
      </c>
      <c r="AH48" s="10" t="str">
        <f t="shared" si="0"/>
        <v>NO</v>
      </c>
    </row>
    <row r="49" spans="1:35" x14ac:dyDescent="0.25">
      <c r="A49" s="10">
        <v>2019</v>
      </c>
      <c r="B49" s="10" t="s">
        <v>328</v>
      </c>
      <c r="C49" s="10" t="s">
        <v>329</v>
      </c>
      <c r="D49" s="10" t="s">
        <v>330</v>
      </c>
      <c r="E49" s="10" t="s">
        <v>187</v>
      </c>
      <c r="F49" s="10">
        <v>38.368760000000002</v>
      </c>
      <c r="G49" s="10">
        <v>-122.76860000000001</v>
      </c>
      <c r="H49" s="20">
        <v>110000730460</v>
      </c>
      <c r="I49" s="10">
        <v>4952</v>
      </c>
      <c r="J49" s="10" t="s">
        <v>219</v>
      </c>
      <c r="K49" s="10">
        <v>339999</v>
      </c>
      <c r="L49" s="10" t="s">
        <v>220</v>
      </c>
      <c r="M49" s="10" t="s">
        <v>200</v>
      </c>
      <c r="N49" s="10" t="s">
        <v>201</v>
      </c>
      <c r="O49" s="10" t="s">
        <v>1096</v>
      </c>
      <c r="P49" s="10" t="s">
        <v>1097</v>
      </c>
      <c r="Q49" s="10">
        <v>365</v>
      </c>
      <c r="R49" s="10">
        <v>3.9515400000000001</v>
      </c>
      <c r="S49" s="10">
        <f t="shared" si="1"/>
        <v>1.0826136986301371E-2</v>
      </c>
      <c r="T49" s="10">
        <f t="shared" si="2"/>
        <v>0.18816857142857144</v>
      </c>
      <c r="U49" s="10" t="s">
        <v>331</v>
      </c>
      <c r="V49" s="10">
        <v>12.684596579999999</v>
      </c>
      <c r="W49" s="10" t="s">
        <v>93</v>
      </c>
      <c r="X49" s="10">
        <v>45.974085019999997</v>
      </c>
      <c r="Y49" s="10" t="s">
        <v>94</v>
      </c>
      <c r="Z49" s="10">
        <v>7.3910307230000001</v>
      </c>
      <c r="AA49" s="10" t="s">
        <v>95</v>
      </c>
      <c r="AB49" s="21">
        <v>1.4647668765077286</v>
      </c>
      <c r="AC49" s="21">
        <v>0.85348689790979315</v>
      </c>
      <c r="AD49" s="21">
        <v>0.23548346816672266</v>
      </c>
      <c r="AE49" s="21">
        <v>25.459043329777188</v>
      </c>
      <c r="AF49" s="21">
        <v>14.834415130336881</v>
      </c>
      <c r="AG49" s="21">
        <v>4.0929269467073226</v>
      </c>
      <c r="AH49" s="10" t="str">
        <f t="shared" si="0"/>
        <v>NO</v>
      </c>
    </row>
    <row r="50" spans="1:35" x14ac:dyDescent="0.25">
      <c r="A50" s="10">
        <v>2023</v>
      </c>
      <c r="B50" s="10" t="s">
        <v>332</v>
      </c>
      <c r="C50" s="10" t="s">
        <v>333</v>
      </c>
      <c r="D50" s="10" t="s">
        <v>334</v>
      </c>
      <c r="E50" s="10" t="s">
        <v>187</v>
      </c>
      <c r="F50" s="10">
        <v>32.664450000000002</v>
      </c>
      <c r="G50" s="10">
        <v>-115.55970499999999</v>
      </c>
      <c r="H50" s="20">
        <v>110000730825</v>
      </c>
      <c r="I50" s="10">
        <v>4952</v>
      </c>
      <c r="J50" s="10" t="s">
        <v>219</v>
      </c>
      <c r="K50" s="10">
        <v>339999</v>
      </c>
      <c r="L50" s="10" t="s">
        <v>220</v>
      </c>
      <c r="M50" s="10" t="s">
        <v>200</v>
      </c>
      <c r="N50" s="10" t="s">
        <v>201</v>
      </c>
      <c r="O50" s="10" t="s">
        <v>1096</v>
      </c>
      <c r="P50" s="10" t="s">
        <v>1097</v>
      </c>
      <c r="Q50" s="10">
        <v>365</v>
      </c>
      <c r="R50" s="10">
        <v>0.21565605299999999</v>
      </c>
      <c r="S50" s="10">
        <f t="shared" si="1"/>
        <v>5.9083850136986294E-4</v>
      </c>
      <c r="T50" s="10">
        <f t="shared" si="2"/>
        <v>1.0269335857142856E-2</v>
      </c>
      <c r="U50" s="10" t="s">
        <v>335</v>
      </c>
      <c r="V50" s="10">
        <v>7.9442127139999998</v>
      </c>
      <c r="W50" s="10" t="s">
        <v>101</v>
      </c>
      <c r="X50" s="10">
        <v>7.9442127139999998</v>
      </c>
      <c r="Y50" s="10" t="s">
        <v>101</v>
      </c>
      <c r="Z50" s="10">
        <v>7.9442127139999998</v>
      </c>
      <c r="AA50" s="10" t="s">
        <v>101</v>
      </c>
      <c r="AB50" s="21">
        <v>7.4373449281970344E-2</v>
      </c>
      <c r="AC50" s="21">
        <v>7.4373449281970344E-2</v>
      </c>
      <c r="AD50" s="21">
        <v>7.4373449281970344E-2</v>
      </c>
      <c r="AE50" s="21">
        <v>1.2926813803771036</v>
      </c>
      <c r="AF50" s="21">
        <v>1.2926813803771036</v>
      </c>
      <c r="AG50" s="21">
        <v>1.2926813803771036</v>
      </c>
      <c r="AH50" s="10" t="str">
        <f t="shared" si="0"/>
        <v>NO</v>
      </c>
    </row>
    <row r="51" spans="1:35" x14ac:dyDescent="0.25">
      <c r="A51" s="10">
        <v>2022</v>
      </c>
      <c r="B51" s="10" t="s">
        <v>336</v>
      </c>
      <c r="C51" s="10" t="s">
        <v>337</v>
      </c>
      <c r="D51" s="10" t="s">
        <v>338</v>
      </c>
      <c r="E51" s="10" t="s">
        <v>121</v>
      </c>
      <c r="F51" s="10">
        <v>38.217222</v>
      </c>
      <c r="G51" s="10">
        <v>-84.564166999999998</v>
      </c>
      <c r="H51" s="20">
        <v>110000732208</v>
      </c>
      <c r="I51" s="10">
        <v>4952</v>
      </c>
      <c r="J51" s="10" t="s">
        <v>219</v>
      </c>
      <c r="K51" s="10">
        <v>339999</v>
      </c>
      <c r="L51" s="10" t="s">
        <v>220</v>
      </c>
      <c r="M51" s="10" t="s">
        <v>200</v>
      </c>
      <c r="N51" s="10" t="s">
        <v>201</v>
      </c>
      <c r="O51" s="10" t="s">
        <v>1096</v>
      </c>
      <c r="P51" s="10" t="s">
        <v>1098</v>
      </c>
      <c r="Q51" s="10">
        <v>365</v>
      </c>
      <c r="R51" s="10">
        <v>8.7726837500000006</v>
      </c>
      <c r="S51" s="10">
        <f t="shared" si="1"/>
        <v>2.4034750000000001E-2</v>
      </c>
      <c r="T51" s="10">
        <f t="shared" si="2"/>
        <v>0.41774684523809524</v>
      </c>
      <c r="U51" s="10" t="s">
        <v>339</v>
      </c>
      <c r="V51" s="10">
        <v>152.51833740000001</v>
      </c>
      <c r="W51" s="10" t="s">
        <v>93</v>
      </c>
      <c r="X51" s="10">
        <v>295.705896</v>
      </c>
      <c r="Y51" s="10" t="s">
        <v>94</v>
      </c>
      <c r="Z51" s="10">
        <v>96.999167900000003</v>
      </c>
      <c r="AA51" s="10" t="s">
        <v>95</v>
      </c>
      <c r="AB51" s="21">
        <v>0.24778305340493542</v>
      </c>
      <c r="AC51" s="21">
        <v>0.15758596906918551</v>
      </c>
      <c r="AD51" s="21">
        <v>8.1279238341598711E-2</v>
      </c>
      <c r="AE51" s="21">
        <v>4.3067054520381634</v>
      </c>
      <c r="AF51" s="21">
        <v>2.7389942242977479</v>
      </c>
      <c r="AG51" s="21">
        <v>1.412710571175406</v>
      </c>
      <c r="AH51" s="10" t="str">
        <f t="shared" si="0"/>
        <v>NO</v>
      </c>
    </row>
    <row r="52" spans="1:35" x14ac:dyDescent="0.25">
      <c r="A52" s="10">
        <v>2020</v>
      </c>
      <c r="B52" s="10" t="s">
        <v>340</v>
      </c>
      <c r="C52" s="10" t="s">
        <v>341</v>
      </c>
      <c r="D52" s="10" t="s">
        <v>342</v>
      </c>
      <c r="E52" s="10" t="s">
        <v>121</v>
      </c>
      <c r="F52" s="10">
        <v>38.057777999999999</v>
      </c>
      <c r="G52" s="10">
        <v>-84.743888999999996</v>
      </c>
      <c r="H52" s="20">
        <v>110000732226</v>
      </c>
      <c r="I52" s="10">
        <v>4952</v>
      </c>
      <c r="J52" s="10" t="s">
        <v>219</v>
      </c>
      <c r="K52" s="10">
        <v>339999</v>
      </c>
      <c r="L52" s="10" t="s">
        <v>220</v>
      </c>
      <c r="M52" s="10" t="s">
        <v>200</v>
      </c>
      <c r="N52" s="10" t="s">
        <v>201</v>
      </c>
      <c r="O52" s="10" t="s">
        <v>1096</v>
      </c>
      <c r="P52" s="10" t="s">
        <v>1097</v>
      </c>
      <c r="Q52" s="10">
        <v>365</v>
      </c>
      <c r="R52" s="10">
        <v>5.636622</v>
      </c>
      <c r="S52" s="10">
        <f t="shared" si="1"/>
        <v>1.54428E-2</v>
      </c>
      <c r="T52" s="10">
        <f t="shared" si="2"/>
        <v>0.26841057142857144</v>
      </c>
      <c r="U52" s="10" t="s">
        <v>343</v>
      </c>
      <c r="V52" s="10">
        <v>8.0577014669999993</v>
      </c>
      <c r="W52" s="10" t="s">
        <v>101</v>
      </c>
      <c r="X52" s="10">
        <v>8.0577014669999993</v>
      </c>
      <c r="Y52" s="10" t="s">
        <v>101</v>
      </c>
      <c r="Z52" s="10">
        <v>8.0577014669999993</v>
      </c>
      <c r="AA52" s="10" t="s">
        <v>101</v>
      </c>
      <c r="AB52" s="21">
        <v>1.9165266997350774</v>
      </c>
      <c r="AC52" s="21">
        <v>1.9165266997350774</v>
      </c>
      <c r="AD52" s="21">
        <v>1.9165266997350774</v>
      </c>
      <c r="AE52" s="21">
        <v>33.311059304919205</v>
      </c>
      <c r="AF52" s="21">
        <v>33.311059304919205</v>
      </c>
      <c r="AG52" s="21">
        <v>33.311059304919205</v>
      </c>
      <c r="AH52" s="10" t="str">
        <f t="shared" si="0"/>
        <v>NO</v>
      </c>
    </row>
    <row r="53" spans="1:35" x14ac:dyDescent="0.25">
      <c r="A53" s="10">
        <v>2019</v>
      </c>
      <c r="B53" s="10" t="s">
        <v>344</v>
      </c>
      <c r="C53" s="10" t="s">
        <v>345</v>
      </c>
      <c r="D53" s="10" t="s">
        <v>346</v>
      </c>
      <c r="E53" s="10" t="s">
        <v>121</v>
      </c>
      <c r="F53" s="10">
        <v>38.474601999999997</v>
      </c>
      <c r="G53" s="10">
        <v>-82.623778999999999</v>
      </c>
      <c r="H53" s="20">
        <v>110000732244</v>
      </c>
      <c r="I53" s="10">
        <v>4952</v>
      </c>
      <c r="J53" s="10" t="s">
        <v>219</v>
      </c>
      <c r="K53" s="10">
        <v>339999</v>
      </c>
      <c r="L53" s="10" t="s">
        <v>220</v>
      </c>
      <c r="M53" s="10" t="s">
        <v>200</v>
      </c>
      <c r="N53" s="10" t="s">
        <v>201</v>
      </c>
      <c r="O53" s="10" t="s">
        <v>1096</v>
      </c>
      <c r="P53" s="10" t="s">
        <v>1097</v>
      </c>
      <c r="Q53" s="10">
        <v>365</v>
      </c>
      <c r="R53" s="10">
        <v>24.038535</v>
      </c>
      <c r="S53" s="10">
        <f t="shared" si="1"/>
        <v>6.5859000000000001E-2</v>
      </c>
      <c r="T53" s="10">
        <f t="shared" si="2"/>
        <v>1.1446921428571428</v>
      </c>
      <c r="U53" s="10" t="s">
        <v>347</v>
      </c>
      <c r="V53" s="10">
        <v>23.946126889999999</v>
      </c>
      <c r="W53" s="10" t="s">
        <v>101</v>
      </c>
      <c r="X53" s="10">
        <v>23.946126889999999</v>
      </c>
      <c r="Y53" s="10" t="s">
        <v>101</v>
      </c>
      <c r="Z53" s="10">
        <v>23.946126889999999</v>
      </c>
      <c r="AA53" s="10" t="s">
        <v>101</v>
      </c>
      <c r="AB53" s="21">
        <v>2.7502986308613857</v>
      </c>
      <c r="AC53" s="21">
        <v>2.7502986308613857</v>
      </c>
      <c r="AD53" s="21">
        <v>2.7502986308613857</v>
      </c>
      <c r="AE53" s="21">
        <v>47.802809536400275</v>
      </c>
      <c r="AF53" s="21">
        <v>47.802809536400275</v>
      </c>
      <c r="AG53" s="21">
        <v>47.802809536400275</v>
      </c>
      <c r="AH53" s="10" t="str">
        <f t="shared" si="0"/>
        <v>NO</v>
      </c>
    </row>
    <row r="54" spans="1:35" x14ac:dyDescent="0.25">
      <c r="A54" s="10">
        <v>2019</v>
      </c>
      <c r="B54" s="10" t="s">
        <v>348</v>
      </c>
      <c r="C54" s="10" t="s">
        <v>349</v>
      </c>
      <c r="D54" s="10" t="s">
        <v>253</v>
      </c>
      <c r="E54" s="10" t="s">
        <v>121</v>
      </c>
      <c r="F54" s="10">
        <v>37.845027999999999</v>
      </c>
      <c r="G54" s="10">
        <v>-85.940962999999996</v>
      </c>
      <c r="H54" s="20">
        <v>110000732253</v>
      </c>
      <c r="I54" s="10">
        <v>4952</v>
      </c>
      <c r="J54" s="10" t="s">
        <v>219</v>
      </c>
      <c r="K54" s="10">
        <v>339999</v>
      </c>
      <c r="L54" s="10" t="s">
        <v>220</v>
      </c>
      <c r="M54" s="10" t="s">
        <v>200</v>
      </c>
      <c r="N54" s="10" t="s">
        <v>201</v>
      </c>
      <c r="O54" s="10" t="s">
        <v>1096</v>
      </c>
      <c r="P54" s="10" t="s">
        <v>1097</v>
      </c>
      <c r="Q54" s="10">
        <v>365</v>
      </c>
      <c r="R54" s="10">
        <v>13.52167594</v>
      </c>
      <c r="S54" s="10">
        <f t="shared" si="1"/>
        <v>3.7045687506849313E-2</v>
      </c>
      <c r="T54" s="10">
        <f t="shared" si="2"/>
        <v>0.64388933047619046</v>
      </c>
      <c r="U54" s="10" t="s">
        <v>350</v>
      </c>
      <c r="V54" s="10">
        <v>9.949180685</v>
      </c>
      <c r="W54" s="10" t="s">
        <v>101</v>
      </c>
      <c r="X54" s="10">
        <v>9.949180685</v>
      </c>
      <c r="Y54" s="10" t="s">
        <v>101</v>
      </c>
      <c r="Z54" s="10">
        <v>9.949180685</v>
      </c>
      <c r="AA54" s="10" t="s">
        <v>101</v>
      </c>
      <c r="AB54" s="21">
        <v>3.7234912783021099</v>
      </c>
      <c r="AC54" s="21">
        <v>3.7234912783021099</v>
      </c>
      <c r="AD54" s="21">
        <v>3.7234912783021099</v>
      </c>
      <c r="AE54" s="21">
        <v>64.717824599060478</v>
      </c>
      <c r="AF54" s="21">
        <v>64.717824599060478</v>
      </c>
      <c r="AG54" s="21">
        <v>64.717824599060478</v>
      </c>
      <c r="AH54" s="10" t="str">
        <f t="shared" si="0"/>
        <v>NO</v>
      </c>
    </row>
    <row r="55" spans="1:35" x14ac:dyDescent="0.25">
      <c r="A55" s="10">
        <v>2021</v>
      </c>
      <c r="B55" s="10" t="s">
        <v>351</v>
      </c>
      <c r="C55" s="10" t="s">
        <v>124</v>
      </c>
      <c r="D55" s="10" t="s">
        <v>125</v>
      </c>
      <c r="E55" s="10" t="s">
        <v>121</v>
      </c>
      <c r="F55" s="10">
        <v>38.322221999999996</v>
      </c>
      <c r="G55" s="10">
        <v>-85.555000000000007</v>
      </c>
      <c r="H55" s="20">
        <v>110000732271</v>
      </c>
      <c r="I55" s="10">
        <v>4952</v>
      </c>
      <c r="J55" s="10" t="s">
        <v>219</v>
      </c>
      <c r="K55" s="10">
        <v>339999</v>
      </c>
      <c r="L55" s="10" t="s">
        <v>220</v>
      </c>
      <c r="M55" s="10" t="s">
        <v>200</v>
      </c>
      <c r="N55" s="10" t="s">
        <v>201</v>
      </c>
      <c r="O55" s="10" t="s">
        <v>1096</v>
      </c>
      <c r="P55" s="10" t="s">
        <v>1097</v>
      </c>
      <c r="Q55" s="10">
        <v>365</v>
      </c>
      <c r="R55" s="10">
        <v>14.702879810000001</v>
      </c>
      <c r="S55" s="10">
        <f t="shared" si="1"/>
        <v>4.0281862493150689E-2</v>
      </c>
      <c r="T55" s="10">
        <f t="shared" si="2"/>
        <v>0.7001371338095238</v>
      </c>
      <c r="U55" s="10" t="s">
        <v>352</v>
      </c>
      <c r="V55" s="10">
        <v>16.75850587</v>
      </c>
      <c r="W55" s="10" t="s">
        <v>101</v>
      </c>
      <c r="X55" s="10">
        <v>16.75850587</v>
      </c>
      <c r="Y55" s="10" t="s">
        <v>101</v>
      </c>
      <c r="Z55" s="10">
        <v>16.75850587</v>
      </c>
      <c r="AA55" s="10" t="s">
        <v>101</v>
      </c>
      <c r="AB55" s="21">
        <v>2.4036666995033662</v>
      </c>
      <c r="AC55" s="21">
        <v>2.4036666995033662</v>
      </c>
      <c r="AD55" s="21">
        <v>2.4036666995033662</v>
      </c>
      <c r="AE55" s="21">
        <v>41.778016443748982</v>
      </c>
      <c r="AF55" s="21">
        <v>41.778016443748982</v>
      </c>
      <c r="AG55" s="21">
        <v>41.778016443748982</v>
      </c>
      <c r="AH55" s="10" t="str">
        <f t="shared" si="0"/>
        <v>NO</v>
      </c>
    </row>
    <row r="56" spans="1:35" x14ac:dyDescent="0.25">
      <c r="A56" s="10">
        <v>2023</v>
      </c>
      <c r="B56" s="10" t="s">
        <v>353</v>
      </c>
      <c r="C56" s="10" t="s">
        <v>354</v>
      </c>
      <c r="D56" s="10" t="s">
        <v>355</v>
      </c>
      <c r="E56" s="10" t="s">
        <v>121</v>
      </c>
      <c r="F56" s="10">
        <v>38.213957000000001</v>
      </c>
      <c r="G56" s="10">
        <v>-84.873705000000001</v>
      </c>
      <c r="H56" s="20">
        <v>110000732299</v>
      </c>
      <c r="I56" s="10">
        <v>4952</v>
      </c>
      <c r="J56" s="10" t="s">
        <v>219</v>
      </c>
      <c r="K56" s="10">
        <v>339999</v>
      </c>
      <c r="L56" s="10" t="s">
        <v>220</v>
      </c>
      <c r="M56" s="10" t="s">
        <v>200</v>
      </c>
      <c r="N56" s="10" t="s">
        <v>201</v>
      </c>
      <c r="O56" s="10" t="s">
        <v>1096</v>
      </c>
      <c r="P56" s="10" t="s">
        <v>1098</v>
      </c>
      <c r="Q56" s="10">
        <v>365</v>
      </c>
      <c r="R56" s="10">
        <v>13.4007925</v>
      </c>
      <c r="S56" s="10">
        <f t="shared" si="1"/>
        <v>3.6714499999999997E-2</v>
      </c>
      <c r="T56" s="10">
        <f t="shared" si="2"/>
        <v>0.63813297619047615</v>
      </c>
      <c r="U56" s="10" t="s">
        <v>356</v>
      </c>
      <c r="V56" s="10">
        <v>4951.8092909999996</v>
      </c>
      <c r="W56" s="10" t="s">
        <v>93</v>
      </c>
      <c r="X56" s="10">
        <v>11003.00452</v>
      </c>
      <c r="Y56" s="10" t="s">
        <v>94</v>
      </c>
      <c r="Z56" s="10">
        <v>3559.693534</v>
      </c>
      <c r="AA56" s="10" t="s">
        <v>95</v>
      </c>
      <c r="AB56" s="21">
        <v>1.0313949683961755E-2</v>
      </c>
      <c r="AC56" s="21">
        <v>7.414360659391557E-3</v>
      </c>
      <c r="AD56" s="21">
        <v>3.3367704187764889E-3</v>
      </c>
      <c r="AE56" s="21">
        <v>0.1792662683164781</v>
      </c>
      <c r="AF56" s="21">
        <v>0.12886864955609134</v>
      </c>
      <c r="AG56" s="21">
        <v>5.7996247754924686E-2</v>
      </c>
      <c r="AH56" s="10" t="str">
        <f t="shared" si="0"/>
        <v>NO</v>
      </c>
    </row>
    <row r="57" spans="1:35" x14ac:dyDescent="0.25">
      <c r="A57" s="10">
        <v>2019</v>
      </c>
      <c r="B57" s="10" t="s">
        <v>357</v>
      </c>
      <c r="C57" s="10" t="s">
        <v>358</v>
      </c>
      <c r="D57" s="10" t="s">
        <v>359</v>
      </c>
      <c r="E57" s="10" t="s">
        <v>121</v>
      </c>
      <c r="F57" s="10">
        <v>37.776316000000001</v>
      </c>
      <c r="G57" s="10">
        <v>-84.867384999999999</v>
      </c>
      <c r="H57" s="20">
        <v>110000732324</v>
      </c>
      <c r="I57" s="10">
        <v>4952</v>
      </c>
      <c r="J57" s="10" t="s">
        <v>219</v>
      </c>
      <c r="K57" s="10">
        <v>339999</v>
      </c>
      <c r="L57" s="10" t="s">
        <v>220</v>
      </c>
      <c r="M57" s="10" t="s">
        <v>200</v>
      </c>
      <c r="N57" s="10" t="s">
        <v>201</v>
      </c>
      <c r="O57" s="10" t="s">
        <v>1096</v>
      </c>
      <c r="P57" s="10" t="s">
        <v>1097</v>
      </c>
      <c r="Q57" s="10">
        <v>365</v>
      </c>
      <c r="R57" s="10">
        <v>1.8070347</v>
      </c>
      <c r="S57" s="10">
        <f t="shared" si="1"/>
        <v>4.9507800000000001E-3</v>
      </c>
      <c r="T57" s="10">
        <f t="shared" si="2"/>
        <v>8.6049271428571425E-2</v>
      </c>
      <c r="U57" s="10" t="s">
        <v>360</v>
      </c>
      <c r="V57" s="10">
        <v>7.30110978</v>
      </c>
      <c r="W57" s="10" t="s">
        <v>101</v>
      </c>
      <c r="X57" s="10">
        <v>10.26542957</v>
      </c>
      <c r="Y57" s="10" t="s">
        <v>94</v>
      </c>
      <c r="Z57" s="10">
        <v>7.30110978</v>
      </c>
      <c r="AA57" s="10" t="s">
        <v>101</v>
      </c>
      <c r="AB57" s="21">
        <v>0.67808595531075544</v>
      </c>
      <c r="AC57" s="21">
        <v>0.67808595531075544</v>
      </c>
      <c r="AD57" s="21">
        <v>0.48227694381814357</v>
      </c>
      <c r="AE57" s="21">
        <v>11.785779699448844</v>
      </c>
      <c r="AF57" s="21">
        <v>11.785779699448844</v>
      </c>
      <c r="AG57" s="21">
        <v>8.3824325949344001</v>
      </c>
      <c r="AH57" s="10" t="str">
        <f t="shared" si="0"/>
        <v>NO</v>
      </c>
    </row>
    <row r="58" spans="1:35" x14ac:dyDescent="0.25">
      <c r="A58" s="10">
        <v>2021</v>
      </c>
      <c r="B58" s="10" t="s">
        <v>361</v>
      </c>
      <c r="C58" s="10" t="s">
        <v>362</v>
      </c>
      <c r="D58" s="10" t="s">
        <v>363</v>
      </c>
      <c r="E58" s="10" t="s">
        <v>121</v>
      </c>
      <c r="F58" s="10">
        <v>37.621431000000001</v>
      </c>
      <c r="G58" s="10">
        <v>-84.733756</v>
      </c>
      <c r="H58" s="20">
        <v>110000732351</v>
      </c>
      <c r="I58" s="10">
        <v>4952</v>
      </c>
      <c r="J58" s="10" t="s">
        <v>219</v>
      </c>
      <c r="K58" s="10">
        <v>339999</v>
      </c>
      <c r="L58" s="10" t="s">
        <v>220</v>
      </c>
      <c r="M58" s="10" t="s">
        <v>200</v>
      </c>
      <c r="N58" s="10" t="s">
        <v>201</v>
      </c>
      <c r="O58" s="10" t="s">
        <v>1096</v>
      </c>
      <c r="P58" s="10" t="s">
        <v>1098</v>
      </c>
      <c r="Q58" s="10">
        <v>365</v>
      </c>
      <c r="R58" s="10">
        <v>25.31644563</v>
      </c>
      <c r="S58" s="10">
        <f t="shared" si="1"/>
        <v>6.9360125013698634E-2</v>
      </c>
      <c r="T58" s="10">
        <f t="shared" si="2"/>
        <v>1.2055450300000001</v>
      </c>
      <c r="U58" s="10" t="s">
        <v>364</v>
      </c>
      <c r="V58" s="10">
        <v>19.482235939999999</v>
      </c>
      <c r="W58" s="10" t="s">
        <v>101</v>
      </c>
      <c r="X58" s="10">
        <v>22.693241560000001</v>
      </c>
      <c r="Y58" s="10" t="s">
        <v>94</v>
      </c>
      <c r="Z58" s="10">
        <v>19.482235939999999</v>
      </c>
      <c r="AA58" s="10" t="s">
        <v>101</v>
      </c>
      <c r="AB58" s="21">
        <v>3.5601727249022654</v>
      </c>
      <c r="AC58" s="21">
        <v>3.5601727249022654</v>
      </c>
      <c r="AD58" s="21">
        <v>3.0564220995186302</v>
      </c>
      <c r="AE58" s="21">
        <v>61.879192599491759</v>
      </c>
      <c r="AF58" s="21">
        <v>61.879192599491759</v>
      </c>
      <c r="AG58" s="21">
        <v>53.123526967823814</v>
      </c>
      <c r="AH58" s="10" t="str">
        <f t="shared" si="0"/>
        <v>NO</v>
      </c>
    </row>
    <row r="59" spans="1:35" x14ac:dyDescent="0.25">
      <c r="A59" s="10">
        <v>2019</v>
      </c>
      <c r="B59" s="10" t="s">
        <v>365</v>
      </c>
      <c r="C59" s="10" t="s">
        <v>124</v>
      </c>
      <c r="D59" s="10" t="s">
        <v>125</v>
      </c>
      <c r="E59" s="10" t="s">
        <v>121</v>
      </c>
      <c r="F59" s="10">
        <v>38.08614</v>
      </c>
      <c r="G59" s="10">
        <v>-85.898780000000002</v>
      </c>
      <c r="H59" s="20">
        <v>110000732379</v>
      </c>
      <c r="I59" s="10">
        <v>4952</v>
      </c>
      <c r="J59" s="10" t="s">
        <v>219</v>
      </c>
      <c r="K59" s="10">
        <v>339999</v>
      </c>
      <c r="L59" s="10" t="s">
        <v>220</v>
      </c>
      <c r="M59" s="10" t="s">
        <v>200</v>
      </c>
      <c r="N59" s="10" t="s">
        <v>201</v>
      </c>
      <c r="O59" s="10" t="s">
        <v>1096</v>
      </c>
      <c r="P59" s="10" t="s">
        <v>1097</v>
      </c>
      <c r="Q59" s="10">
        <v>365</v>
      </c>
      <c r="R59" s="10">
        <v>212.68922760000001</v>
      </c>
      <c r="S59" s="10">
        <f t="shared" si="1"/>
        <v>0.5827102126027397</v>
      </c>
      <c r="T59" s="10">
        <f t="shared" si="2"/>
        <v>10.128058457142858</v>
      </c>
      <c r="U59" s="10" t="s">
        <v>366</v>
      </c>
      <c r="V59" s="10">
        <v>106675.81909999999</v>
      </c>
      <c r="W59" s="10" t="s">
        <v>93</v>
      </c>
      <c r="X59" s="10">
        <v>241564.2972</v>
      </c>
      <c r="Y59" s="10" t="s">
        <v>94</v>
      </c>
      <c r="Z59" s="10">
        <v>85437.182610000003</v>
      </c>
      <c r="AA59" s="10" t="s">
        <v>95</v>
      </c>
      <c r="AB59" s="21">
        <v>6.8203350672583667E-3</v>
      </c>
      <c r="AC59" s="21">
        <v>5.4624395436466792E-3</v>
      </c>
      <c r="AD59" s="21">
        <v>2.4122364908929087E-3</v>
      </c>
      <c r="AE59" s="21">
        <v>0.11854391902615735</v>
      </c>
      <c r="AF59" s="21">
        <v>9.4942401591954204E-2</v>
      </c>
      <c r="AG59" s="21">
        <v>4.1926967579805324E-2</v>
      </c>
      <c r="AH59" s="10" t="str">
        <f t="shared" si="0"/>
        <v>NO</v>
      </c>
    </row>
    <row r="60" spans="1:35" x14ac:dyDescent="0.25">
      <c r="A60" s="10">
        <v>2021</v>
      </c>
      <c r="B60" s="10" t="s">
        <v>367</v>
      </c>
      <c r="C60" s="10" t="s">
        <v>368</v>
      </c>
      <c r="D60" s="10" t="s">
        <v>369</v>
      </c>
      <c r="E60" s="10" t="s">
        <v>370</v>
      </c>
      <c r="F60" s="10">
        <v>39.463894000000003</v>
      </c>
      <c r="G60" s="10">
        <v>-118.75532800000001</v>
      </c>
      <c r="H60" s="20">
        <v>110000734616</v>
      </c>
      <c r="I60" s="10">
        <v>4952</v>
      </c>
      <c r="J60" s="10" t="s">
        <v>219</v>
      </c>
      <c r="K60" s="10">
        <v>339999</v>
      </c>
      <c r="L60" s="10" t="s">
        <v>220</v>
      </c>
      <c r="M60" s="10" t="s">
        <v>200</v>
      </c>
      <c r="N60" s="10" t="s">
        <v>201</v>
      </c>
      <c r="O60" s="10" t="s">
        <v>1096</v>
      </c>
      <c r="P60" s="10" t="s">
        <v>371</v>
      </c>
      <c r="Q60" s="10">
        <v>365</v>
      </c>
      <c r="R60" s="10">
        <v>3.5919650000000001</v>
      </c>
      <c r="S60" s="10">
        <f t="shared" si="1"/>
        <v>9.8410000000000008E-3</v>
      </c>
      <c r="T60" s="10">
        <f t="shared" si="2"/>
        <v>0.17104595238095238</v>
      </c>
      <c r="U60" s="10" t="s">
        <v>372</v>
      </c>
      <c r="V60" s="10">
        <v>4.485958210268949</v>
      </c>
      <c r="W60" s="10" t="s">
        <v>235</v>
      </c>
      <c r="X60" s="10">
        <v>4.485958210268949</v>
      </c>
      <c r="Y60" s="10" t="s">
        <v>235</v>
      </c>
      <c r="Z60" s="10">
        <v>4.485958210268949</v>
      </c>
      <c r="AA60" s="10" t="s">
        <v>235</v>
      </c>
      <c r="AB60" s="21">
        <v>2.1937342121183061</v>
      </c>
      <c r="AC60" s="21">
        <v>2.1937342121183061</v>
      </c>
      <c r="AD60" s="21">
        <v>2.1937342121183061</v>
      </c>
      <c r="AE60" s="21">
        <v>38.129189877294372</v>
      </c>
      <c r="AF60" s="21">
        <v>38.129189877294372</v>
      </c>
      <c r="AG60" s="21">
        <v>38.129189877294372</v>
      </c>
      <c r="AH60" s="10" t="str">
        <f t="shared" si="0"/>
        <v>NO</v>
      </c>
    </row>
    <row r="61" spans="1:35" x14ac:dyDescent="0.25">
      <c r="A61" s="10">
        <v>2019</v>
      </c>
      <c r="B61" s="10" t="s">
        <v>373</v>
      </c>
      <c r="C61" s="10" t="s">
        <v>374</v>
      </c>
      <c r="D61" s="10" t="s">
        <v>375</v>
      </c>
      <c r="E61" s="10" t="s">
        <v>121</v>
      </c>
      <c r="F61" s="10">
        <v>36.856732000000001</v>
      </c>
      <c r="G61" s="10">
        <v>-86.889048000000003</v>
      </c>
      <c r="H61" s="20">
        <v>110000736730</v>
      </c>
      <c r="I61" s="10">
        <v>4952</v>
      </c>
      <c r="J61" s="10" t="s">
        <v>219</v>
      </c>
      <c r="K61" s="10">
        <v>339999</v>
      </c>
      <c r="L61" s="10" t="s">
        <v>220</v>
      </c>
      <c r="M61" s="10" t="s">
        <v>200</v>
      </c>
      <c r="N61" s="10" t="s">
        <v>201</v>
      </c>
      <c r="O61" s="10" t="s">
        <v>1096</v>
      </c>
      <c r="P61" s="10" t="s">
        <v>1097</v>
      </c>
      <c r="Q61" s="10">
        <v>365</v>
      </c>
      <c r="R61" s="10">
        <v>1.4202077</v>
      </c>
      <c r="S61" s="10">
        <f t="shared" si="1"/>
        <v>3.89098E-3</v>
      </c>
      <c r="T61" s="10">
        <f t="shared" si="2"/>
        <v>6.7628938095238095E-2</v>
      </c>
      <c r="U61" s="10" t="s">
        <v>376</v>
      </c>
      <c r="V61" s="10">
        <v>12.91687042</v>
      </c>
      <c r="W61" s="10" t="s">
        <v>93</v>
      </c>
      <c r="X61" s="10">
        <v>22.50925041</v>
      </c>
      <c r="Y61" s="10" t="s">
        <v>94</v>
      </c>
      <c r="Z61" s="10">
        <v>7.5311803780000002</v>
      </c>
      <c r="AA61" s="10" t="s">
        <v>95</v>
      </c>
      <c r="AB61" s="21">
        <v>0.516649423424552</v>
      </c>
      <c r="AC61" s="21">
        <v>0.30123240951425445</v>
      </c>
      <c r="AD61" s="21">
        <v>0.17286137606214494</v>
      </c>
      <c r="AE61" s="21">
        <v>8.9798590261886417</v>
      </c>
      <c r="AF61" s="21">
        <v>5.2357061653668033</v>
      </c>
      <c r="AG61" s="21">
        <v>3.0044953458420425</v>
      </c>
      <c r="AH61" s="10" t="str">
        <f t="shared" si="0"/>
        <v>NO</v>
      </c>
    </row>
    <row r="62" spans="1:35" x14ac:dyDescent="0.25">
      <c r="A62" s="10">
        <v>2020</v>
      </c>
      <c r="B62" s="10" t="s">
        <v>377</v>
      </c>
      <c r="C62" s="10" t="s">
        <v>378</v>
      </c>
      <c r="D62" s="10" t="s">
        <v>379</v>
      </c>
      <c r="E62" s="10" t="s">
        <v>121</v>
      </c>
      <c r="F62" s="10">
        <v>37.349167000000001</v>
      </c>
      <c r="G62" s="10">
        <v>-85.379444000000007</v>
      </c>
      <c r="H62" s="20">
        <v>110000736776</v>
      </c>
      <c r="I62" s="10">
        <v>4952</v>
      </c>
      <c r="J62" s="10" t="s">
        <v>219</v>
      </c>
      <c r="K62" s="10">
        <v>339999</v>
      </c>
      <c r="L62" s="10" t="s">
        <v>220</v>
      </c>
      <c r="M62" s="10" t="s">
        <v>200</v>
      </c>
      <c r="N62" s="10" t="s">
        <v>201</v>
      </c>
      <c r="O62" s="10" t="s">
        <v>1096</v>
      </c>
      <c r="P62" s="10" t="s">
        <v>1097</v>
      </c>
      <c r="Q62" s="10">
        <v>365</v>
      </c>
      <c r="R62" s="10">
        <v>2.0066650629999998</v>
      </c>
      <c r="S62" s="10">
        <f t="shared" si="1"/>
        <v>5.4977125013698624E-3</v>
      </c>
      <c r="T62" s="10">
        <f t="shared" si="2"/>
        <v>9.5555479190476175E-2</v>
      </c>
      <c r="U62" s="10" t="s">
        <v>380</v>
      </c>
      <c r="V62" s="10">
        <v>10.777648579999999</v>
      </c>
      <c r="W62" s="10" t="s">
        <v>101</v>
      </c>
      <c r="X62" s="10">
        <v>10.777648579999999</v>
      </c>
      <c r="Y62" s="10" t="s">
        <v>101</v>
      </c>
      <c r="Z62" s="10">
        <v>10.777648579999999</v>
      </c>
      <c r="AA62" s="10" t="s">
        <v>101</v>
      </c>
      <c r="AB62" s="21">
        <v>0.51010315103165693</v>
      </c>
      <c r="AC62" s="21">
        <v>0.51010315103165693</v>
      </c>
      <c r="AD62" s="21">
        <v>0.51010315103165693</v>
      </c>
      <c r="AE62" s="21">
        <v>8.8660785774549886</v>
      </c>
      <c r="AF62" s="21">
        <v>8.8660785774549886</v>
      </c>
      <c r="AG62" s="21">
        <v>8.8660785774549886</v>
      </c>
      <c r="AH62" s="10" t="str">
        <f t="shared" si="0"/>
        <v>NO</v>
      </c>
    </row>
    <row r="63" spans="1:35" s="22" customFormat="1" x14ac:dyDescent="0.25">
      <c r="A63" s="22">
        <v>2021</v>
      </c>
      <c r="B63" s="25" t="s">
        <v>381</v>
      </c>
      <c r="C63" s="22" t="s">
        <v>382</v>
      </c>
      <c r="D63" s="22" t="s">
        <v>383</v>
      </c>
      <c r="E63" s="22" t="s">
        <v>121</v>
      </c>
      <c r="F63" s="22">
        <v>37.047736999999998</v>
      </c>
      <c r="G63" s="22">
        <v>-88.35866</v>
      </c>
      <c r="H63" s="23">
        <v>110000741608</v>
      </c>
      <c r="I63" s="22">
        <v>2869</v>
      </c>
      <c r="J63" s="22" t="s">
        <v>76</v>
      </c>
      <c r="K63" s="22">
        <v>325180</v>
      </c>
      <c r="L63" s="22" t="s">
        <v>77</v>
      </c>
      <c r="M63" s="22" t="s">
        <v>78</v>
      </c>
      <c r="N63" s="22" t="s">
        <v>79</v>
      </c>
      <c r="O63" s="22" t="s">
        <v>80</v>
      </c>
      <c r="P63" s="22" t="s">
        <v>81</v>
      </c>
      <c r="Q63" s="22">
        <v>350</v>
      </c>
      <c r="R63" s="25">
        <v>8.2026450000000004</v>
      </c>
      <c r="S63" s="25">
        <f>R63/Q63</f>
        <v>2.3436128571428572E-2</v>
      </c>
      <c r="T63" s="25">
        <f t="shared" si="2"/>
        <v>0.3906021428571429</v>
      </c>
      <c r="U63" s="25" t="s">
        <v>384</v>
      </c>
      <c r="V63" s="25">
        <v>5.069164303</v>
      </c>
      <c r="W63" s="22" t="s">
        <v>101</v>
      </c>
      <c r="X63" s="22">
        <v>5.069164303</v>
      </c>
      <c r="Y63" s="22" t="s">
        <v>101</v>
      </c>
      <c r="Z63" s="22">
        <v>5.069164303</v>
      </c>
      <c r="AA63" s="22" t="s">
        <v>101</v>
      </c>
      <c r="AB63" s="26">
        <v>4.6232726284998797</v>
      </c>
      <c r="AC63" s="26">
        <v>4.6232726284998797</v>
      </c>
      <c r="AD63" s="26">
        <v>4.6232726284998797</v>
      </c>
      <c r="AE63" s="26">
        <v>77.054543808331346</v>
      </c>
      <c r="AF63" s="26">
        <v>77.054543808331346</v>
      </c>
      <c r="AG63" s="26">
        <v>77.054543808331346</v>
      </c>
      <c r="AH63" s="25" t="str">
        <f t="shared" si="0"/>
        <v>NO</v>
      </c>
    </row>
    <row r="64" spans="1:35" s="22" customFormat="1" x14ac:dyDescent="0.25">
      <c r="A64" s="22">
        <v>2020</v>
      </c>
      <c r="B64" s="25" t="s">
        <v>385</v>
      </c>
      <c r="C64" s="22" t="s">
        <v>386</v>
      </c>
      <c r="D64" s="22" t="s">
        <v>387</v>
      </c>
      <c r="E64" s="22" t="s">
        <v>136</v>
      </c>
      <c r="F64" s="22">
        <v>39.795811999999998</v>
      </c>
      <c r="G64" s="22">
        <v>-88.347945999999993</v>
      </c>
      <c r="H64" s="23">
        <v>110000746211</v>
      </c>
      <c r="I64" s="22">
        <v>2869</v>
      </c>
      <c r="J64" s="22" t="s">
        <v>76</v>
      </c>
      <c r="K64" s="22">
        <v>325180</v>
      </c>
      <c r="L64" s="22" t="s">
        <v>77</v>
      </c>
      <c r="M64" s="22" t="s">
        <v>78</v>
      </c>
      <c r="N64" s="22" t="s">
        <v>79</v>
      </c>
      <c r="O64" s="22" t="s">
        <v>80</v>
      </c>
      <c r="P64" s="22" t="s">
        <v>81</v>
      </c>
      <c r="Q64" s="22">
        <v>350</v>
      </c>
      <c r="R64" s="25">
        <v>7.036301538</v>
      </c>
      <c r="S64" s="25">
        <f t="shared" si="1"/>
        <v>2.010371868E-2</v>
      </c>
      <c r="T64" s="22">
        <f t="shared" si="2"/>
        <v>0.33506197799999998</v>
      </c>
      <c r="U64" s="25" t="s">
        <v>388</v>
      </c>
      <c r="V64" s="25">
        <v>5.6744376999999999E-2</v>
      </c>
      <c r="W64" s="22" t="s">
        <v>101</v>
      </c>
      <c r="X64" s="25">
        <v>0.10308218099999999</v>
      </c>
      <c r="Y64" s="22" t="s">
        <v>94</v>
      </c>
      <c r="Z64" s="22">
        <v>5.6744376999999999E-2</v>
      </c>
      <c r="AA64" s="22" t="s">
        <v>101</v>
      </c>
      <c r="AB64" s="26">
        <v>354.28565336086075</v>
      </c>
      <c r="AC64" s="26">
        <v>354.28565336086075</v>
      </c>
      <c r="AD64" s="26">
        <v>195.02612852166953</v>
      </c>
      <c r="AE64" s="26">
        <v>5904.760889347679</v>
      </c>
      <c r="AF64" s="26">
        <v>5904.760889347679</v>
      </c>
      <c r="AG64" s="26">
        <v>3250.4354753611588</v>
      </c>
      <c r="AH64" s="25" t="str">
        <f t="shared" si="0"/>
        <v>YES</v>
      </c>
      <c r="AI64" s="22" t="s">
        <v>389</v>
      </c>
    </row>
    <row r="65" spans="1:34" x14ac:dyDescent="0.25">
      <c r="A65" s="10">
        <v>2022</v>
      </c>
      <c r="B65" s="10" t="s">
        <v>390</v>
      </c>
      <c r="C65" s="10" t="s">
        <v>391</v>
      </c>
      <c r="D65" s="10" t="s">
        <v>392</v>
      </c>
      <c r="E65" s="10" t="s">
        <v>121</v>
      </c>
      <c r="F65" s="10">
        <v>37.8125</v>
      </c>
      <c r="G65" s="10">
        <v>-87.05</v>
      </c>
      <c r="H65" s="20">
        <v>110000747835</v>
      </c>
      <c r="I65" s="10">
        <v>2821</v>
      </c>
      <c r="J65" s="10" t="s">
        <v>87</v>
      </c>
      <c r="K65" s="10">
        <v>323120</v>
      </c>
      <c r="L65" s="10" t="s">
        <v>88</v>
      </c>
      <c r="M65" s="10" t="s">
        <v>89</v>
      </c>
      <c r="N65" s="10" t="s">
        <v>90</v>
      </c>
      <c r="O65" s="10" t="s">
        <v>422</v>
      </c>
      <c r="P65" s="10" t="s">
        <v>393</v>
      </c>
      <c r="Q65" s="10">
        <v>350</v>
      </c>
      <c r="R65" s="10">
        <v>0.89140380299999999</v>
      </c>
      <c r="S65" s="10">
        <f t="shared" si="1"/>
        <v>2.5468680085714286E-3</v>
      </c>
      <c r="T65" s="10">
        <f t="shared" si="2"/>
        <v>4.2447800142857144E-2</v>
      </c>
      <c r="U65" s="10" t="s">
        <v>394</v>
      </c>
      <c r="V65" s="10">
        <v>11.809290949999999</v>
      </c>
      <c r="W65" s="10" t="s">
        <v>93</v>
      </c>
      <c r="X65" s="10">
        <v>20.990457379999999</v>
      </c>
      <c r="Y65" s="10" t="s">
        <v>94</v>
      </c>
      <c r="Z65" s="10">
        <v>6.863712928</v>
      </c>
      <c r="AA65" s="10" t="s">
        <v>95</v>
      </c>
      <c r="AB65" s="21">
        <v>0.37106272294426423</v>
      </c>
      <c r="AC65" s="21">
        <v>0.21566646290236663</v>
      </c>
      <c r="AD65" s="21">
        <v>0.12133456467690505</v>
      </c>
      <c r="AE65" s="21">
        <v>6.1843787157377363</v>
      </c>
      <c r="AF65" s="21">
        <v>3.5944410483727767</v>
      </c>
      <c r="AG65" s="21">
        <v>2.0222427446150841</v>
      </c>
      <c r="AH65" s="10" t="str">
        <f t="shared" si="0"/>
        <v>NO</v>
      </c>
    </row>
    <row r="66" spans="1:34" x14ac:dyDescent="0.25">
      <c r="A66" s="10">
        <v>2021</v>
      </c>
      <c r="B66" s="10" t="s">
        <v>395</v>
      </c>
      <c r="C66" s="10" t="s">
        <v>396</v>
      </c>
      <c r="D66" s="10" t="s">
        <v>397</v>
      </c>
      <c r="E66" s="10" t="s">
        <v>166</v>
      </c>
      <c r="F66" s="10">
        <v>30.311361000000002</v>
      </c>
      <c r="G66" s="10">
        <v>-95.387083000000004</v>
      </c>
      <c r="H66" s="20">
        <v>110000748095</v>
      </c>
      <c r="I66" s="10">
        <v>2869</v>
      </c>
      <c r="J66" s="10" t="s">
        <v>76</v>
      </c>
      <c r="K66" s="10">
        <v>325180</v>
      </c>
      <c r="L66" s="10" t="s">
        <v>77</v>
      </c>
      <c r="M66" s="10" t="s">
        <v>78</v>
      </c>
      <c r="N66" s="10" t="s">
        <v>79</v>
      </c>
      <c r="O66" s="10" t="s">
        <v>80</v>
      </c>
      <c r="P66" s="10" t="s">
        <v>81</v>
      </c>
      <c r="Q66" s="10">
        <v>350</v>
      </c>
      <c r="R66" s="10">
        <v>4.0184674999999999</v>
      </c>
      <c r="S66" s="10">
        <f t="shared" si="1"/>
        <v>1.1481335714285714E-2</v>
      </c>
      <c r="T66" s="10">
        <f t="shared" si="2"/>
        <v>0.19135559523809523</v>
      </c>
      <c r="U66" s="10" t="s">
        <v>398</v>
      </c>
      <c r="V66" s="10">
        <v>5.3202933989999996</v>
      </c>
      <c r="W66" s="10" t="s">
        <v>93</v>
      </c>
      <c r="X66" s="10">
        <v>11.944370579999999</v>
      </c>
      <c r="Y66" s="10" t="s">
        <v>94</v>
      </c>
      <c r="Z66" s="10">
        <v>3.0066406529999998</v>
      </c>
      <c r="AA66" s="10" t="s">
        <v>95</v>
      </c>
      <c r="AB66" s="21">
        <v>3.8186591080745673</v>
      </c>
      <c r="AC66" s="21">
        <v>2.1580267953725527</v>
      </c>
      <c r="AD66" s="21">
        <v>0.96123405058366118</v>
      </c>
      <c r="AE66" s="21">
        <v>63.64431846790945</v>
      </c>
      <c r="AF66" s="21">
        <v>35.96711325620921</v>
      </c>
      <c r="AG66" s="21">
        <v>16.020567509727684</v>
      </c>
      <c r="AH66" s="10" t="str">
        <f t="shared" si="0"/>
        <v>NO</v>
      </c>
    </row>
    <row r="67" spans="1:34" x14ac:dyDescent="0.25">
      <c r="A67" s="10">
        <v>2020</v>
      </c>
      <c r="B67" s="10" t="s">
        <v>399</v>
      </c>
      <c r="C67" s="10" t="s">
        <v>400</v>
      </c>
      <c r="D67" s="10" t="s">
        <v>401</v>
      </c>
      <c r="E67" s="10" t="s">
        <v>121</v>
      </c>
      <c r="F67" s="10">
        <v>38.551630000000003</v>
      </c>
      <c r="G67" s="10">
        <v>-82.778199999999998</v>
      </c>
      <c r="H67" s="20">
        <v>110000759723</v>
      </c>
      <c r="I67" s="10">
        <v>4952</v>
      </c>
      <c r="J67" s="10" t="s">
        <v>219</v>
      </c>
      <c r="K67" s="10">
        <v>339999</v>
      </c>
      <c r="L67" s="10" t="s">
        <v>220</v>
      </c>
      <c r="M67" s="10" t="s">
        <v>200</v>
      </c>
      <c r="N67" s="10" t="s">
        <v>201</v>
      </c>
      <c r="O67" s="10" t="s">
        <v>1096</v>
      </c>
      <c r="P67" s="10" t="s">
        <v>1097</v>
      </c>
      <c r="Q67" s="10">
        <v>365</v>
      </c>
      <c r="R67" s="10">
        <v>1.3815249999999999</v>
      </c>
      <c r="S67" s="10">
        <f t="shared" si="1"/>
        <v>3.7849999999999997E-3</v>
      </c>
      <c r="T67" s="10">
        <f t="shared" si="2"/>
        <v>6.5786904761904755E-2</v>
      </c>
      <c r="U67" s="10" t="s">
        <v>402</v>
      </c>
      <c r="V67" s="10">
        <v>3.8704156479999998</v>
      </c>
      <c r="W67" s="10" t="s">
        <v>93</v>
      </c>
      <c r="X67" s="10">
        <v>5.8390554540000004</v>
      </c>
      <c r="Y67" s="10" t="s">
        <v>94</v>
      </c>
      <c r="Z67" s="10">
        <v>2.1629161539999999</v>
      </c>
      <c r="AA67" s="10" t="s">
        <v>95</v>
      </c>
      <c r="AB67" s="21">
        <v>1.7499522545061168</v>
      </c>
      <c r="AC67" s="21">
        <v>0.97793114337884146</v>
      </c>
      <c r="AD67" s="21">
        <v>0.64822127993443091</v>
      </c>
      <c r="AE67" s="21">
        <v>30.415836804511077</v>
      </c>
      <c r="AF67" s="21">
        <v>16.997374634917957</v>
      </c>
      <c r="AG67" s="21">
        <v>11.266703198860347</v>
      </c>
      <c r="AH67" s="10" t="str">
        <f t="shared" ref="AH67:AH130" si="3">IF($AE67&gt;$AJ$1,"YES","NO")</f>
        <v>NO</v>
      </c>
    </row>
    <row r="68" spans="1:34" x14ac:dyDescent="0.25">
      <c r="A68" s="10">
        <v>2021</v>
      </c>
      <c r="B68" s="10" t="s">
        <v>403</v>
      </c>
      <c r="C68" s="10" t="s">
        <v>337</v>
      </c>
      <c r="D68" s="10" t="s">
        <v>338</v>
      </c>
      <c r="E68" s="10" t="s">
        <v>121</v>
      </c>
      <c r="F68" s="10">
        <v>38.267437999999999</v>
      </c>
      <c r="G68" s="10">
        <v>-84.527996000000002</v>
      </c>
      <c r="H68" s="20">
        <v>110000759741</v>
      </c>
      <c r="I68" s="10">
        <v>4952</v>
      </c>
      <c r="J68" s="10" t="s">
        <v>219</v>
      </c>
      <c r="K68" s="10">
        <v>339999</v>
      </c>
      <c r="L68" s="10" t="s">
        <v>220</v>
      </c>
      <c r="M68" s="10" t="s">
        <v>200</v>
      </c>
      <c r="N68" s="10" t="s">
        <v>201</v>
      </c>
      <c r="O68" s="10" t="s">
        <v>1096</v>
      </c>
      <c r="P68" s="10" t="s">
        <v>1097</v>
      </c>
      <c r="Q68" s="10">
        <v>365</v>
      </c>
      <c r="R68" s="10">
        <v>4.5728477500000002</v>
      </c>
      <c r="S68" s="10">
        <f t="shared" ref="S68:S131" si="4">R68/Q68</f>
        <v>1.2528350000000001E-2</v>
      </c>
      <c r="T68" s="10">
        <f t="shared" ref="T68:T131" si="5">R68/21</f>
        <v>0.21775465476190478</v>
      </c>
      <c r="U68" s="10" t="s">
        <v>404</v>
      </c>
      <c r="V68" s="10">
        <v>5.1448234719999997</v>
      </c>
      <c r="W68" s="10" t="s">
        <v>101</v>
      </c>
      <c r="X68" s="10">
        <v>5.1448234719999997</v>
      </c>
      <c r="Y68" s="10" t="s">
        <v>101</v>
      </c>
      <c r="Z68" s="10">
        <v>5.1448234719999997</v>
      </c>
      <c r="AA68" s="10" t="s">
        <v>101</v>
      </c>
      <c r="AB68" s="21">
        <v>2.4351370009454816</v>
      </c>
      <c r="AC68" s="21">
        <v>2.4351370009454816</v>
      </c>
      <c r="AD68" s="21">
        <v>2.4351370009454816</v>
      </c>
      <c r="AE68" s="21">
        <v>42.325000254528611</v>
      </c>
      <c r="AF68" s="21">
        <v>42.325000254528611</v>
      </c>
      <c r="AG68" s="21">
        <v>42.325000254528611</v>
      </c>
      <c r="AH68" s="10" t="str">
        <f t="shared" si="3"/>
        <v>NO</v>
      </c>
    </row>
    <row r="69" spans="1:34" x14ac:dyDescent="0.25">
      <c r="A69" s="10">
        <v>2019</v>
      </c>
      <c r="B69" s="10" t="s">
        <v>405</v>
      </c>
      <c r="C69" s="10" t="s">
        <v>406</v>
      </c>
      <c r="D69" s="10" t="s">
        <v>303</v>
      </c>
      <c r="E69" s="10" t="s">
        <v>121</v>
      </c>
      <c r="F69" s="10">
        <v>38.686529999999998</v>
      </c>
      <c r="G69" s="10">
        <v>-83.788679999999999</v>
      </c>
      <c r="H69" s="20">
        <v>110000761104</v>
      </c>
      <c r="I69" s="10">
        <v>4952</v>
      </c>
      <c r="J69" s="10" t="s">
        <v>219</v>
      </c>
      <c r="K69" s="10">
        <v>339999</v>
      </c>
      <c r="L69" s="10" t="s">
        <v>220</v>
      </c>
      <c r="M69" s="10" t="s">
        <v>200</v>
      </c>
      <c r="N69" s="10" t="s">
        <v>201</v>
      </c>
      <c r="O69" s="10" t="s">
        <v>1096</v>
      </c>
      <c r="P69" s="10" t="s">
        <v>1097</v>
      </c>
      <c r="Q69" s="10">
        <v>365</v>
      </c>
      <c r="R69" s="10">
        <v>0.46971849999999998</v>
      </c>
      <c r="S69" s="10">
        <f t="shared" si="4"/>
        <v>1.2868999999999999E-3</v>
      </c>
      <c r="T69" s="10">
        <f t="shared" si="5"/>
        <v>2.2367547619047617E-2</v>
      </c>
      <c r="U69" s="10" t="s">
        <v>407</v>
      </c>
      <c r="V69" s="10">
        <v>5.0880790950000003</v>
      </c>
      <c r="W69" s="10" t="s">
        <v>101</v>
      </c>
      <c r="X69" s="10">
        <v>5.0880790950000003</v>
      </c>
      <c r="Y69" s="10" t="s">
        <v>101</v>
      </c>
      <c r="Z69" s="10">
        <v>5.0880790950000003</v>
      </c>
      <c r="AA69" s="10" t="s">
        <v>101</v>
      </c>
      <c r="AB69" s="21">
        <v>0.25292452730631143</v>
      </c>
      <c r="AC69" s="21">
        <v>0.25292452730631143</v>
      </c>
      <c r="AD69" s="21">
        <v>0.25292452730631143</v>
      </c>
      <c r="AE69" s="21">
        <v>4.3960691650858887</v>
      </c>
      <c r="AF69" s="21">
        <v>4.3960691650858887</v>
      </c>
      <c r="AG69" s="21">
        <v>4.3960691650858887</v>
      </c>
      <c r="AH69" s="10" t="str">
        <f t="shared" si="3"/>
        <v>NO</v>
      </c>
    </row>
    <row r="70" spans="1:34" s="22" customFormat="1" x14ac:dyDescent="0.25">
      <c r="A70" s="22">
        <v>2022</v>
      </c>
      <c r="B70" s="25" t="s">
        <v>408</v>
      </c>
      <c r="C70" s="22" t="s">
        <v>409</v>
      </c>
      <c r="D70" s="22" t="s">
        <v>409</v>
      </c>
      <c r="E70" s="22" t="s">
        <v>267</v>
      </c>
      <c r="F70" s="22">
        <v>30.27083</v>
      </c>
      <c r="G70" s="22">
        <v>-92.037279999999996</v>
      </c>
      <c r="H70" s="23">
        <v>110000846602</v>
      </c>
      <c r="I70" s="22">
        <v>2821</v>
      </c>
      <c r="J70" s="22" t="s">
        <v>87</v>
      </c>
      <c r="K70" s="22">
        <v>323120</v>
      </c>
      <c r="L70" s="22" t="s">
        <v>88</v>
      </c>
      <c r="M70" s="22" t="s">
        <v>89</v>
      </c>
      <c r="N70" s="22" t="s">
        <v>90</v>
      </c>
      <c r="O70" s="22" t="s">
        <v>410</v>
      </c>
      <c r="P70" s="22" t="s">
        <v>411</v>
      </c>
      <c r="Q70" s="22">
        <v>260</v>
      </c>
      <c r="R70" s="22">
        <v>9.5877840000000002E-3</v>
      </c>
      <c r="S70" s="22">
        <f t="shared" si="4"/>
        <v>3.687609230769231E-5</v>
      </c>
      <c r="T70" s="22">
        <f t="shared" si="5"/>
        <v>4.5656114285714286E-4</v>
      </c>
      <c r="U70" s="25" t="s">
        <v>412</v>
      </c>
      <c r="V70" s="25">
        <v>1.891479218</v>
      </c>
      <c r="W70" s="22" t="s">
        <v>101</v>
      </c>
      <c r="X70" s="22">
        <v>1.891479218</v>
      </c>
      <c r="Y70" s="22" t="s">
        <v>101</v>
      </c>
      <c r="Z70" s="22">
        <v>1.891479218</v>
      </c>
      <c r="AA70" s="22" t="s">
        <v>101</v>
      </c>
      <c r="AB70" s="26">
        <v>1.949590138594497E-2</v>
      </c>
      <c r="AC70" s="26">
        <v>1.949590138594497E-2</v>
      </c>
      <c r="AD70" s="26">
        <v>1.949590138594497E-2</v>
      </c>
      <c r="AE70" s="26">
        <v>0.24137782668312821</v>
      </c>
      <c r="AF70" s="26">
        <v>0.24137782668312821</v>
      </c>
      <c r="AG70" s="26">
        <v>0.24137782668312821</v>
      </c>
      <c r="AH70" s="22" t="str">
        <f t="shared" si="3"/>
        <v>NO</v>
      </c>
    </row>
    <row r="71" spans="1:34" x14ac:dyDescent="0.25">
      <c r="A71" s="10">
        <v>2021</v>
      </c>
      <c r="B71" s="10" t="s">
        <v>413</v>
      </c>
      <c r="C71" s="10" t="s">
        <v>414</v>
      </c>
      <c r="D71" s="10" t="s">
        <v>415</v>
      </c>
      <c r="E71" s="10" t="s">
        <v>416</v>
      </c>
      <c r="F71" s="10">
        <v>34.047217000000003</v>
      </c>
      <c r="G71" s="10">
        <v>-81.151325999999997</v>
      </c>
      <c r="H71" s="20">
        <v>110000854246</v>
      </c>
      <c r="I71" s="10">
        <v>2824</v>
      </c>
      <c r="J71" s="10" t="s">
        <v>87</v>
      </c>
      <c r="K71" s="10">
        <v>323120</v>
      </c>
      <c r="L71" s="10" t="s">
        <v>88</v>
      </c>
      <c r="M71" s="10" t="s">
        <v>89</v>
      </c>
      <c r="N71" s="10" t="s">
        <v>90</v>
      </c>
      <c r="O71" s="10" t="s">
        <v>80</v>
      </c>
      <c r="P71" s="10" t="s">
        <v>417</v>
      </c>
      <c r="Q71" s="10">
        <v>350</v>
      </c>
      <c r="R71" s="10">
        <v>0.33141999999999999</v>
      </c>
      <c r="S71" s="10">
        <f t="shared" si="4"/>
        <v>9.4691428571428565E-4</v>
      </c>
      <c r="T71" s="10">
        <f t="shared" si="5"/>
        <v>1.5781904761904761E-2</v>
      </c>
      <c r="U71" s="10" t="s">
        <v>418</v>
      </c>
      <c r="V71" s="10">
        <v>26.989306790000001</v>
      </c>
      <c r="W71" s="10" t="s">
        <v>101</v>
      </c>
      <c r="X71" s="10">
        <v>26.989306790000001</v>
      </c>
      <c r="Y71" s="10" t="s">
        <v>101</v>
      </c>
      <c r="Z71" s="10">
        <v>26.989306790000001</v>
      </c>
      <c r="AA71" s="10" t="s">
        <v>101</v>
      </c>
      <c r="AB71" s="21">
        <v>3.5084794621888314E-2</v>
      </c>
      <c r="AC71" s="21">
        <v>3.5084794621888314E-2</v>
      </c>
      <c r="AD71" s="21">
        <v>3.5084794621888314E-2</v>
      </c>
      <c r="AE71" s="21">
        <v>0.58474657703147181</v>
      </c>
      <c r="AF71" s="21">
        <v>0.58474657703147181</v>
      </c>
      <c r="AG71" s="21">
        <v>0.58474657703147181</v>
      </c>
      <c r="AH71" s="10" t="str">
        <f t="shared" si="3"/>
        <v>NO</v>
      </c>
    </row>
    <row r="72" spans="1:34" x14ac:dyDescent="0.25">
      <c r="A72" s="10">
        <v>2020</v>
      </c>
      <c r="B72" s="10" t="s">
        <v>419</v>
      </c>
      <c r="C72" s="10" t="s">
        <v>420</v>
      </c>
      <c r="D72" s="10" t="s">
        <v>421</v>
      </c>
      <c r="E72" s="10" t="s">
        <v>267</v>
      </c>
      <c r="F72" s="10">
        <v>30.233011999999999</v>
      </c>
      <c r="G72" s="10">
        <v>-91.022057000000004</v>
      </c>
      <c r="H72" s="20">
        <v>110000911309</v>
      </c>
      <c r="I72" s="10">
        <v>4789</v>
      </c>
      <c r="J72" s="10" t="s">
        <v>219</v>
      </c>
      <c r="K72" s="10">
        <v>339999</v>
      </c>
      <c r="L72" s="10" t="s">
        <v>220</v>
      </c>
      <c r="M72" s="10" t="s">
        <v>200</v>
      </c>
      <c r="N72" s="10" t="s">
        <v>201</v>
      </c>
      <c r="O72" s="10" t="s">
        <v>422</v>
      </c>
      <c r="P72" s="10" t="s">
        <v>423</v>
      </c>
      <c r="Q72" s="10">
        <v>250</v>
      </c>
      <c r="R72" s="10">
        <v>2.3930663000000001E-2</v>
      </c>
      <c r="S72" s="10">
        <f t="shared" si="4"/>
        <v>9.5722652E-5</v>
      </c>
      <c r="T72" s="10">
        <f t="shared" si="5"/>
        <v>1.139555380952381E-3</v>
      </c>
      <c r="U72" s="10" t="s">
        <v>424</v>
      </c>
      <c r="V72" s="10">
        <v>3.0660146699999999</v>
      </c>
      <c r="W72" s="10" t="s">
        <v>93</v>
      </c>
      <c r="X72" s="10">
        <v>5.5268658630000003</v>
      </c>
      <c r="Y72" s="10" t="s">
        <v>94</v>
      </c>
      <c r="Z72" s="10">
        <v>1.891479218</v>
      </c>
      <c r="AA72" s="10" t="s">
        <v>101</v>
      </c>
      <c r="AB72" s="21">
        <v>5.0607297764135417E-2</v>
      </c>
      <c r="AC72" s="21">
        <v>3.1220545986493927E-2</v>
      </c>
      <c r="AD72" s="21">
        <v>1.7319517855648021E-2</v>
      </c>
      <c r="AE72" s="21">
        <v>0.60246783052542163</v>
      </c>
      <c r="AF72" s="21">
        <v>0.37167316650588011</v>
      </c>
      <c r="AG72" s="21">
        <v>0.20618473637676216</v>
      </c>
      <c r="AH72" s="10" t="str">
        <f t="shared" si="3"/>
        <v>NO</v>
      </c>
    </row>
    <row r="73" spans="1:34" x14ac:dyDescent="0.25">
      <c r="A73" s="10">
        <v>2022</v>
      </c>
      <c r="B73" s="10" t="s">
        <v>425</v>
      </c>
      <c r="C73" s="10" t="s">
        <v>426</v>
      </c>
      <c r="D73" s="10" t="s">
        <v>427</v>
      </c>
      <c r="E73" s="10" t="s">
        <v>416</v>
      </c>
      <c r="F73" s="10">
        <v>35.118552999999999</v>
      </c>
      <c r="G73" s="10">
        <v>-81.559533000000002</v>
      </c>
      <c r="H73" s="20">
        <v>110000915984</v>
      </c>
      <c r="I73" s="10">
        <v>2261</v>
      </c>
      <c r="J73" s="10" t="s">
        <v>428</v>
      </c>
      <c r="K73" s="10">
        <v>313310</v>
      </c>
      <c r="L73" s="10" t="s">
        <v>429</v>
      </c>
      <c r="M73" s="10" t="s">
        <v>430</v>
      </c>
      <c r="N73" s="10" t="s">
        <v>431</v>
      </c>
      <c r="O73" s="10" t="s">
        <v>80</v>
      </c>
      <c r="P73" s="10" t="s">
        <v>432</v>
      </c>
      <c r="Q73" s="10">
        <v>350</v>
      </c>
      <c r="R73" s="10">
        <v>9.7768899999999999</v>
      </c>
      <c r="S73" s="10">
        <f t="shared" si="4"/>
        <v>2.7933971428571427E-2</v>
      </c>
      <c r="T73" s="10">
        <f t="shared" si="5"/>
        <v>0.46556619047619047</v>
      </c>
      <c r="U73" s="10" t="s">
        <v>433</v>
      </c>
      <c r="V73" s="10">
        <v>241.85085570000001</v>
      </c>
      <c r="W73" s="10" t="s">
        <v>93</v>
      </c>
      <c r="X73" s="10">
        <v>373.63074130000001</v>
      </c>
      <c r="Y73" s="10" t="s">
        <v>94</v>
      </c>
      <c r="Z73" s="10">
        <v>156.3297073</v>
      </c>
      <c r="AA73" s="10" t="s">
        <v>95</v>
      </c>
      <c r="AB73" s="21">
        <v>0.17868626450483624</v>
      </c>
      <c r="AC73" s="21">
        <v>0.11550081701270336</v>
      </c>
      <c r="AD73" s="21">
        <v>7.4763578958676608E-2</v>
      </c>
      <c r="AE73" s="21">
        <v>2.9781044084139374</v>
      </c>
      <c r="AF73" s="21">
        <v>1.9250136168783893</v>
      </c>
      <c r="AG73" s="21">
        <v>1.246059649311277</v>
      </c>
      <c r="AH73" s="10" t="str">
        <f t="shared" si="3"/>
        <v>NO</v>
      </c>
    </row>
    <row r="74" spans="1:34" x14ac:dyDescent="0.25">
      <c r="A74" s="10">
        <v>2021</v>
      </c>
      <c r="B74" s="10" t="s">
        <v>434</v>
      </c>
      <c r="C74" s="10" t="s">
        <v>435</v>
      </c>
      <c r="D74" s="10" t="s">
        <v>436</v>
      </c>
      <c r="E74" s="10" t="s">
        <v>99</v>
      </c>
      <c r="F74" s="10">
        <v>40.700989999999997</v>
      </c>
      <c r="G74" s="10">
        <v>-75.214780000000005</v>
      </c>
      <c r="H74" s="20">
        <v>110001075345</v>
      </c>
      <c r="I74" s="10">
        <v>4953</v>
      </c>
      <c r="J74" s="10" t="s">
        <v>219</v>
      </c>
      <c r="K74" s="10">
        <v>339999</v>
      </c>
      <c r="L74" s="10" t="s">
        <v>220</v>
      </c>
      <c r="M74" s="10" t="s">
        <v>200</v>
      </c>
      <c r="N74" s="10" t="s">
        <v>201</v>
      </c>
      <c r="O74" s="10" t="s">
        <v>1100</v>
      </c>
      <c r="P74" s="10" t="s">
        <v>437</v>
      </c>
      <c r="Q74" s="10">
        <v>250</v>
      </c>
      <c r="R74" s="10">
        <v>6.8386622999999994E-2</v>
      </c>
      <c r="S74" s="10">
        <f t="shared" si="4"/>
        <v>2.7354649199999999E-4</v>
      </c>
      <c r="T74" s="10">
        <f t="shared" si="5"/>
        <v>3.2565058571428569E-3</v>
      </c>
      <c r="U74" s="10" t="s">
        <v>438</v>
      </c>
      <c r="V74" s="10">
        <v>3551.4278730000001</v>
      </c>
      <c r="W74" s="10" t="s">
        <v>93</v>
      </c>
      <c r="X74" s="10">
        <v>5744.5991029999996</v>
      </c>
      <c r="Y74" s="10" t="s">
        <v>94</v>
      </c>
      <c r="Z74" s="10">
        <v>2523.3075909999998</v>
      </c>
      <c r="AA74" s="10" t="s">
        <v>95</v>
      </c>
      <c r="AB74" s="21">
        <v>1.084079059468101E-4</v>
      </c>
      <c r="AC74" s="21">
        <v>7.7024369290914769E-5</v>
      </c>
      <c r="AD74" s="21">
        <v>4.7618029926082375E-5</v>
      </c>
      <c r="AE74" s="21">
        <v>1.2905703088905965E-3</v>
      </c>
      <c r="AF74" s="21">
        <v>9.1695677727279487E-4</v>
      </c>
      <c r="AG74" s="21">
        <v>5.6688130864383779E-4</v>
      </c>
      <c r="AH74" s="10" t="str">
        <f t="shared" si="3"/>
        <v>NO</v>
      </c>
    </row>
    <row r="75" spans="1:34" x14ac:dyDescent="0.25">
      <c r="A75" s="10">
        <v>2021</v>
      </c>
      <c r="B75" s="10" t="s">
        <v>439</v>
      </c>
      <c r="C75" s="10" t="s">
        <v>440</v>
      </c>
      <c r="D75" s="10" t="s">
        <v>441</v>
      </c>
      <c r="E75" s="10" t="s">
        <v>187</v>
      </c>
      <c r="F75" s="10">
        <v>37.894722000000002</v>
      </c>
      <c r="G75" s="10">
        <v>-121.587222</v>
      </c>
      <c r="H75" s="20">
        <v>110001103911</v>
      </c>
      <c r="I75" s="10">
        <v>4952</v>
      </c>
      <c r="J75" s="10" t="s">
        <v>219</v>
      </c>
      <c r="K75" s="10">
        <v>339999</v>
      </c>
      <c r="L75" s="10" t="s">
        <v>220</v>
      </c>
      <c r="M75" s="10" t="s">
        <v>200</v>
      </c>
      <c r="N75" s="10" t="s">
        <v>201</v>
      </c>
      <c r="O75" s="10" t="s">
        <v>1096</v>
      </c>
      <c r="P75" s="10" t="s">
        <v>371</v>
      </c>
      <c r="Q75" s="10">
        <v>250</v>
      </c>
      <c r="R75" s="10">
        <v>6.9950434000000006E-2</v>
      </c>
      <c r="S75" s="10">
        <f t="shared" si="4"/>
        <v>2.7980173600000003E-4</v>
      </c>
      <c r="T75" s="10">
        <f t="shared" si="5"/>
        <v>3.3309730476190477E-3</v>
      </c>
      <c r="U75" s="10" t="s">
        <v>442</v>
      </c>
      <c r="V75" s="10">
        <v>7.9442127139999998</v>
      </c>
      <c r="W75" s="10" t="s">
        <v>101</v>
      </c>
      <c r="X75" s="10">
        <v>7.9442127139999998</v>
      </c>
      <c r="Y75" s="10" t="s">
        <v>101</v>
      </c>
      <c r="Z75" s="10">
        <v>7.9442127139999998</v>
      </c>
      <c r="AA75" s="10" t="s">
        <v>101</v>
      </c>
      <c r="AB75" s="21">
        <v>3.5220826288665269E-2</v>
      </c>
      <c r="AC75" s="21">
        <v>3.5220826288665269E-2</v>
      </c>
      <c r="AD75" s="21">
        <v>3.5220826288665269E-2</v>
      </c>
      <c r="AE75" s="21">
        <v>0.41929555105553884</v>
      </c>
      <c r="AF75" s="21">
        <v>0.41929555105553884</v>
      </c>
      <c r="AG75" s="21">
        <v>0.41929555105553884</v>
      </c>
      <c r="AH75" s="10" t="str">
        <f t="shared" si="3"/>
        <v>NO</v>
      </c>
    </row>
    <row r="76" spans="1:34" x14ac:dyDescent="0.25">
      <c r="A76" s="10">
        <v>2019</v>
      </c>
      <c r="B76" s="10" t="s">
        <v>443</v>
      </c>
      <c r="C76" s="10" t="s">
        <v>444</v>
      </c>
      <c r="D76" s="10" t="s">
        <v>445</v>
      </c>
      <c r="E76" s="10" t="s">
        <v>121</v>
      </c>
      <c r="F76" s="10">
        <v>36.983809999999998</v>
      </c>
      <c r="G76" s="10">
        <v>-85.957089999999994</v>
      </c>
      <c r="H76" s="20">
        <v>110001123276</v>
      </c>
      <c r="I76" s="10">
        <v>4952</v>
      </c>
      <c r="J76" s="10" t="s">
        <v>219</v>
      </c>
      <c r="K76" s="10">
        <v>339999</v>
      </c>
      <c r="L76" s="10" t="s">
        <v>220</v>
      </c>
      <c r="M76" s="10" t="s">
        <v>200</v>
      </c>
      <c r="N76" s="10" t="s">
        <v>201</v>
      </c>
      <c r="O76" s="10" t="s">
        <v>1096</v>
      </c>
      <c r="P76" s="10" t="s">
        <v>1097</v>
      </c>
      <c r="Q76" s="10">
        <v>365</v>
      </c>
      <c r="R76" s="10">
        <v>5.2014416250000002</v>
      </c>
      <c r="S76" s="10">
        <f t="shared" si="4"/>
        <v>1.4250525E-2</v>
      </c>
      <c r="T76" s="10">
        <f t="shared" si="5"/>
        <v>0.24768769642857144</v>
      </c>
      <c r="U76" s="10" t="s">
        <v>446</v>
      </c>
      <c r="V76" s="10">
        <v>8.2846789730000001</v>
      </c>
      <c r="W76" s="10" t="s">
        <v>101</v>
      </c>
      <c r="X76" s="10">
        <v>8.2846789730000001</v>
      </c>
      <c r="Y76" s="10" t="s">
        <v>101</v>
      </c>
      <c r="Z76" s="10">
        <v>8.2846789730000001</v>
      </c>
      <c r="AA76" s="10" t="s">
        <v>101</v>
      </c>
      <c r="AB76" s="21">
        <v>1.7201058781448091</v>
      </c>
      <c r="AC76" s="21">
        <v>1.7201058781448091</v>
      </c>
      <c r="AD76" s="21">
        <v>1.7201058781448091</v>
      </c>
      <c r="AE76" s="21">
        <v>29.897078358231205</v>
      </c>
      <c r="AF76" s="21">
        <v>29.897078358231205</v>
      </c>
      <c r="AG76" s="21">
        <v>29.897078358231205</v>
      </c>
      <c r="AH76" s="10" t="str">
        <f t="shared" si="3"/>
        <v>NO</v>
      </c>
    </row>
    <row r="77" spans="1:34" x14ac:dyDescent="0.25">
      <c r="A77" s="10">
        <v>2023</v>
      </c>
      <c r="B77" s="10" t="s">
        <v>447</v>
      </c>
      <c r="C77" s="10" t="s">
        <v>448</v>
      </c>
      <c r="D77" s="10" t="s">
        <v>441</v>
      </c>
      <c r="E77" s="10" t="s">
        <v>187</v>
      </c>
      <c r="F77" s="10">
        <v>38.055900000000001</v>
      </c>
      <c r="G77" s="10">
        <v>-122.21435</v>
      </c>
      <c r="H77" s="20">
        <v>110001163062</v>
      </c>
      <c r="I77" s="10">
        <v>4931</v>
      </c>
      <c r="J77" s="10" t="s">
        <v>219</v>
      </c>
      <c r="K77" s="10">
        <v>339999</v>
      </c>
      <c r="L77" s="10" t="s">
        <v>220</v>
      </c>
      <c r="M77" s="10" t="s">
        <v>200</v>
      </c>
      <c r="N77" s="10" t="s">
        <v>201</v>
      </c>
      <c r="O77" s="10" t="s">
        <v>422</v>
      </c>
      <c r="P77" s="10" t="s">
        <v>449</v>
      </c>
      <c r="Q77" s="10">
        <v>250</v>
      </c>
      <c r="R77" s="10">
        <v>2.7174159999999998E-3</v>
      </c>
      <c r="S77" s="10">
        <f t="shared" si="4"/>
        <v>1.0869664E-5</v>
      </c>
      <c r="T77" s="10">
        <f t="shared" si="5"/>
        <v>1.2940076190476188E-4</v>
      </c>
      <c r="U77" s="10" t="s">
        <v>450</v>
      </c>
      <c r="V77" s="10">
        <v>1.8929924009779953</v>
      </c>
      <c r="W77" s="10" t="s">
        <v>83</v>
      </c>
      <c r="X77" s="10">
        <v>1.8929924009779953</v>
      </c>
      <c r="Y77" s="10" t="s">
        <v>83</v>
      </c>
      <c r="Z77" s="10">
        <v>1.8929924009779953</v>
      </c>
      <c r="AA77" s="10" t="s">
        <v>83</v>
      </c>
      <c r="AB77" s="21">
        <v>5.7420536893778859E-3</v>
      </c>
      <c r="AC77" s="21">
        <v>5.7420536893778859E-3</v>
      </c>
      <c r="AD77" s="21">
        <v>5.7420536893778859E-3</v>
      </c>
      <c r="AE77" s="21">
        <v>6.8357782016403384E-2</v>
      </c>
      <c r="AF77" s="21">
        <v>6.8357782016403384E-2</v>
      </c>
      <c r="AG77" s="21">
        <v>6.8357782016403384E-2</v>
      </c>
      <c r="AH77" s="10" t="str">
        <f t="shared" si="3"/>
        <v>NO</v>
      </c>
    </row>
    <row r="78" spans="1:34" x14ac:dyDescent="0.25">
      <c r="A78" s="10">
        <v>2019</v>
      </c>
      <c r="B78" s="10" t="s">
        <v>451</v>
      </c>
      <c r="C78" s="10" t="s">
        <v>452</v>
      </c>
      <c r="D78" s="10" t="s">
        <v>334</v>
      </c>
      <c r="E78" s="10" t="s">
        <v>187</v>
      </c>
      <c r="F78" s="10">
        <v>33.227348999999997</v>
      </c>
      <c r="G78" s="10">
        <v>-115.528569</v>
      </c>
      <c r="H78" s="20">
        <v>110001177958</v>
      </c>
      <c r="I78" s="10">
        <v>4952</v>
      </c>
      <c r="J78" s="10" t="s">
        <v>219</v>
      </c>
      <c r="K78" s="10">
        <v>339999</v>
      </c>
      <c r="L78" s="10" t="s">
        <v>220</v>
      </c>
      <c r="M78" s="10" t="s">
        <v>200</v>
      </c>
      <c r="N78" s="10" t="s">
        <v>201</v>
      </c>
      <c r="O78" s="10" t="s">
        <v>1096</v>
      </c>
      <c r="P78" s="10" t="s">
        <v>1097</v>
      </c>
      <c r="Q78" s="10">
        <v>365</v>
      </c>
      <c r="R78" s="10">
        <v>3.5919649999999997E-2</v>
      </c>
      <c r="S78" s="10">
        <f t="shared" si="4"/>
        <v>9.8409999999999988E-5</v>
      </c>
      <c r="T78" s="10">
        <f t="shared" si="5"/>
        <v>1.7104595238095236E-3</v>
      </c>
      <c r="U78" s="10" t="s">
        <v>453</v>
      </c>
      <c r="V78" s="10">
        <v>0.37829584352078244</v>
      </c>
      <c r="W78" s="10" t="s">
        <v>235</v>
      </c>
      <c r="X78" s="10">
        <v>0.37829584352078244</v>
      </c>
      <c r="Y78" s="10" t="s">
        <v>235</v>
      </c>
      <c r="Z78" s="10">
        <v>0.37829584352078244</v>
      </c>
      <c r="AA78" s="10" t="s">
        <v>235</v>
      </c>
      <c r="AB78" s="21">
        <v>0.26014031527310089</v>
      </c>
      <c r="AC78" s="21">
        <v>0.26014031527310089</v>
      </c>
      <c r="AD78" s="21">
        <v>0.26014031527310089</v>
      </c>
      <c r="AE78" s="21">
        <v>4.5214864321277064</v>
      </c>
      <c r="AF78" s="21">
        <v>4.5214864321277064</v>
      </c>
      <c r="AG78" s="21">
        <v>4.5214864321277064</v>
      </c>
      <c r="AH78" s="10" t="str">
        <f t="shared" si="3"/>
        <v>NO</v>
      </c>
    </row>
    <row r="79" spans="1:34" x14ac:dyDescent="0.25">
      <c r="A79" s="10">
        <v>2020</v>
      </c>
      <c r="B79" s="10" t="s">
        <v>454</v>
      </c>
      <c r="C79" s="10" t="s">
        <v>455</v>
      </c>
      <c r="D79" s="10" t="s">
        <v>456</v>
      </c>
      <c r="E79" s="10" t="s">
        <v>457</v>
      </c>
      <c r="F79" s="10">
        <v>41.775967999999999</v>
      </c>
      <c r="G79" s="10">
        <v>-86.654864000000003</v>
      </c>
      <c r="H79" s="20">
        <v>110001847761</v>
      </c>
      <c r="I79" s="10">
        <v>4953</v>
      </c>
      <c r="J79" s="10" t="s">
        <v>219</v>
      </c>
      <c r="K79" s="10">
        <v>339999</v>
      </c>
      <c r="L79" s="10" t="s">
        <v>220</v>
      </c>
      <c r="M79" s="10" t="s">
        <v>200</v>
      </c>
      <c r="N79" s="10" t="s">
        <v>201</v>
      </c>
      <c r="O79" s="10" t="s">
        <v>1100</v>
      </c>
      <c r="P79" s="10" t="s">
        <v>458</v>
      </c>
      <c r="Q79" s="10">
        <v>250</v>
      </c>
      <c r="R79" s="10">
        <v>5.8307924999999997E-2</v>
      </c>
      <c r="S79" s="10">
        <f t="shared" si="4"/>
        <v>2.332317E-4</v>
      </c>
      <c r="T79" s="10">
        <f t="shared" si="5"/>
        <v>2.7765678571428569E-3</v>
      </c>
      <c r="U79" s="10" t="s">
        <v>459</v>
      </c>
      <c r="V79" s="10">
        <v>78.78728606</v>
      </c>
      <c r="W79" s="10" t="s">
        <v>93</v>
      </c>
      <c r="X79" s="10">
        <v>114.05361720000001</v>
      </c>
      <c r="Y79" s="10" t="s">
        <v>94</v>
      </c>
      <c r="Z79" s="10">
        <v>48.95582873</v>
      </c>
      <c r="AA79" s="10" t="s">
        <v>95</v>
      </c>
      <c r="AB79" s="21">
        <v>4.7641252543453782E-3</v>
      </c>
      <c r="AC79" s="21">
        <v>2.9602707703674899E-3</v>
      </c>
      <c r="AD79" s="21">
        <v>2.0449303207193677E-3</v>
      </c>
      <c r="AE79" s="21">
        <v>5.671577683744497E-2</v>
      </c>
      <c r="AF79" s="21">
        <v>3.5241318694851066E-2</v>
      </c>
      <c r="AG79" s="21">
        <v>2.4344408579992469E-2</v>
      </c>
      <c r="AH79" s="10" t="str">
        <f t="shared" si="3"/>
        <v>NO</v>
      </c>
    </row>
    <row r="80" spans="1:34" x14ac:dyDescent="0.25">
      <c r="A80" s="10">
        <v>2020</v>
      </c>
      <c r="B80" s="10" t="s">
        <v>460</v>
      </c>
      <c r="C80" s="10" t="s">
        <v>461</v>
      </c>
      <c r="D80" s="10" t="s">
        <v>383</v>
      </c>
      <c r="E80" s="10" t="s">
        <v>121</v>
      </c>
      <c r="F80" s="10">
        <v>36.866140000000001</v>
      </c>
      <c r="G80" s="10">
        <v>-88.342470000000006</v>
      </c>
      <c r="H80" s="20">
        <v>110001855635</v>
      </c>
      <c r="I80" s="10">
        <v>4952</v>
      </c>
      <c r="J80" s="10" t="s">
        <v>219</v>
      </c>
      <c r="K80" s="10">
        <v>339999</v>
      </c>
      <c r="L80" s="10" t="s">
        <v>220</v>
      </c>
      <c r="M80" s="10" t="s">
        <v>200</v>
      </c>
      <c r="N80" s="10" t="s">
        <v>201</v>
      </c>
      <c r="O80" s="10" t="s">
        <v>1096</v>
      </c>
      <c r="P80" s="10" t="s">
        <v>1097</v>
      </c>
      <c r="Q80" s="10">
        <v>365</v>
      </c>
      <c r="R80" s="10">
        <v>5.7747745000000004</v>
      </c>
      <c r="S80" s="10">
        <f t="shared" si="4"/>
        <v>1.58213E-2</v>
      </c>
      <c r="T80" s="10">
        <f t="shared" si="5"/>
        <v>0.27498926190476192</v>
      </c>
      <c r="U80" s="10" t="s">
        <v>462</v>
      </c>
      <c r="V80" s="10">
        <v>118.27872859999999</v>
      </c>
      <c r="W80" s="10" t="s">
        <v>93</v>
      </c>
      <c r="X80" s="10">
        <v>289.25009540000002</v>
      </c>
      <c r="Y80" s="10" t="s">
        <v>94</v>
      </c>
      <c r="Z80" s="10">
        <v>74.553145439999994</v>
      </c>
      <c r="AA80" s="10" t="s">
        <v>95</v>
      </c>
      <c r="AB80" s="21">
        <v>0.21221505687822259</v>
      </c>
      <c r="AC80" s="21">
        <v>0.13376285142111344</v>
      </c>
      <c r="AD80" s="21">
        <v>5.4697648338269129E-2</v>
      </c>
      <c r="AE80" s="21">
        <v>3.6884997981214878</v>
      </c>
      <c r="AF80" s="21">
        <v>2.3249257508907815</v>
      </c>
      <c r="AG80" s="21">
        <v>0.95069722111753496</v>
      </c>
      <c r="AH80" s="10" t="str">
        <f t="shared" si="3"/>
        <v>NO</v>
      </c>
    </row>
    <row r="81" spans="1:34" x14ac:dyDescent="0.25">
      <c r="A81" s="10">
        <v>2021</v>
      </c>
      <c r="B81" s="10" t="s">
        <v>463</v>
      </c>
      <c r="C81" s="10" t="s">
        <v>464</v>
      </c>
      <c r="D81" s="10" t="s">
        <v>465</v>
      </c>
      <c r="E81" s="10" t="s">
        <v>121</v>
      </c>
      <c r="F81" s="10">
        <v>37.318492999999997</v>
      </c>
      <c r="G81" s="10">
        <v>-87.549857000000003</v>
      </c>
      <c r="H81" s="20">
        <v>110002041380</v>
      </c>
      <c r="I81" s="10">
        <v>4952</v>
      </c>
      <c r="J81" s="10" t="s">
        <v>219</v>
      </c>
      <c r="K81" s="10">
        <v>339999</v>
      </c>
      <c r="L81" s="10" t="s">
        <v>220</v>
      </c>
      <c r="M81" s="10" t="s">
        <v>200</v>
      </c>
      <c r="N81" s="10" t="s">
        <v>201</v>
      </c>
      <c r="O81" s="10" t="s">
        <v>1096</v>
      </c>
      <c r="P81" s="10" t="s">
        <v>1097</v>
      </c>
      <c r="Q81" s="10">
        <v>365</v>
      </c>
      <c r="R81" s="10">
        <v>19.372434309999999</v>
      </c>
      <c r="S81" s="10">
        <f t="shared" si="4"/>
        <v>5.3075162493150682E-2</v>
      </c>
      <c r="T81" s="10">
        <f t="shared" si="5"/>
        <v>0.92249687190476182</v>
      </c>
      <c r="U81" s="10" t="s">
        <v>466</v>
      </c>
      <c r="V81" s="10">
        <v>19.028280930000001</v>
      </c>
      <c r="W81" s="10" t="s">
        <v>101</v>
      </c>
      <c r="X81" s="10">
        <v>19.028280930000001</v>
      </c>
      <c r="Y81" s="10" t="s">
        <v>101</v>
      </c>
      <c r="Z81" s="10">
        <v>19.028280930000001</v>
      </c>
      <c r="AA81" s="10" t="s">
        <v>101</v>
      </c>
      <c r="AB81" s="21">
        <v>2.7892778485035055</v>
      </c>
      <c r="AC81" s="21">
        <v>2.7892778485035055</v>
      </c>
      <c r="AD81" s="21">
        <v>2.7892778485035055</v>
      </c>
      <c r="AE81" s="21">
        <v>48.480305462084736</v>
      </c>
      <c r="AF81" s="21">
        <v>48.480305462084736</v>
      </c>
      <c r="AG81" s="21">
        <v>48.480305462084736</v>
      </c>
      <c r="AH81" s="10" t="str">
        <f t="shared" si="3"/>
        <v>NO</v>
      </c>
    </row>
    <row r="82" spans="1:34" x14ac:dyDescent="0.25">
      <c r="A82" s="10">
        <v>2021</v>
      </c>
      <c r="B82" s="10" t="s">
        <v>467</v>
      </c>
      <c r="C82" s="10" t="s">
        <v>468</v>
      </c>
      <c r="D82" s="10" t="s">
        <v>334</v>
      </c>
      <c r="E82" s="10" t="s">
        <v>187</v>
      </c>
      <c r="F82" s="10">
        <v>33.147531999999998</v>
      </c>
      <c r="G82" s="10">
        <v>-115.54533000000001</v>
      </c>
      <c r="H82" s="20">
        <v>110002043217</v>
      </c>
      <c r="I82" s="10">
        <v>4952</v>
      </c>
      <c r="J82" s="10" t="s">
        <v>219</v>
      </c>
      <c r="K82" s="10">
        <v>339999</v>
      </c>
      <c r="L82" s="10" t="s">
        <v>220</v>
      </c>
      <c r="M82" s="10" t="s">
        <v>200</v>
      </c>
      <c r="N82" s="10" t="s">
        <v>201</v>
      </c>
      <c r="O82" s="10" t="s">
        <v>1096</v>
      </c>
      <c r="P82" s="10" t="s">
        <v>1097</v>
      </c>
      <c r="Q82" s="10">
        <v>365</v>
      </c>
      <c r="R82" s="10">
        <v>3.8959009999999998E-3</v>
      </c>
      <c r="S82" s="10">
        <f t="shared" si="4"/>
        <v>1.0673701369863013E-5</v>
      </c>
      <c r="T82" s="10">
        <f t="shared" si="5"/>
        <v>1.8551909523809523E-4</v>
      </c>
      <c r="U82" s="10" t="s">
        <v>469</v>
      </c>
      <c r="V82" s="10">
        <v>2.3832638141809293</v>
      </c>
      <c r="W82" s="10" t="s">
        <v>235</v>
      </c>
      <c r="X82" s="10">
        <v>2.3832638141809293</v>
      </c>
      <c r="Y82" s="10" t="s">
        <v>235</v>
      </c>
      <c r="Z82" s="10">
        <v>2.3832638141809293</v>
      </c>
      <c r="AA82" s="10" t="s">
        <v>235</v>
      </c>
      <c r="AB82" s="21">
        <v>4.4786067351638573E-3</v>
      </c>
      <c r="AC82" s="21">
        <v>4.4786067351638573E-3</v>
      </c>
      <c r="AD82" s="21">
        <v>4.4786067351638573E-3</v>
      </c>
      <c r="AE82" s="21">
        <v>7.7842450396895621E-2</v>
      </c>
      <c r="AF82" s="21">
        <v>7.7842450396895621E-2</v>
      </c>
      <c r="AG82" s="21">
        <v>7.7842450396895621E-2</v>
      </c>
      <c r="AH82" s="10" t="str">
        <f t="shared" si="3"/>
        <v>NO</v>
      </c>
    </row>
    <row r="83" spans="1:34" x14ac:dyDescent="0.25">
      <c r="A83" s="10">
        <v>2020</v>
      </c>
      <c r="B83" s="10" t="s">
        <v>470</v>
      </c>
      <c r="C83" s="10" t="s">
        <v>471</v>
      </c>
      <c r="D83" s="10" t="s">
        <v>472</v>
      </c>
      <c r="E83" s="10" t="s">
        <v>121</v>
      </c>
      <c r="F83" s="10">
        <v>38.391995999999999</v>
      </c>
      <c r="G83" s="10">
        <v>-85.416021999999998</v>
      </c>
      <c r="H83" s="20">
        <v>110002108059</v>
      </c>
      <c r="I83" s="10">
        <v>9223</v>
      </c>
      <c r="J83" s="10" t="s">
        <v>473</v>
      </c>
      <c r="K83" s="10">
        <v>922150</v>
      </c>
      <c r="L83" s="10" t="s">
        <v>474</v>
      </c>
      <c r="M83" s="10" t="s">
        <v>475</v>
      </c>
      <c r="N83" s="10" t="s">
        <v>476</v>
      </c>
      <c r="O83" s="10" t="s">
        <v>1096</v>
      </c>
      <c r="P83" s="10" t="s">
        <v>1097</v>
      </c>
      <c r="Q83" s="10">
        <v>365</v>
      </c>
      <c r="R83" s="10">
        <v>2.1137332500000001</v>
      </c>
      <c r="S83" s="10">
        <f t="shared" si="4"/>
        <v>5.7910500000000007E-3</v>
      </c>
      <c r="T83" s="10">
        <f t="shared" si="5"/>
        <v>0.1006539642857143</v>
      </c>
      <c r="U83" s="10" t="s">
        <v>477</v>
      </c>
      <c r="V83" s="10">
        <v>3.8948655259999998</v>
      </c>
      <c r="W83" s="10" t="s">
        <v>93</v>
      </c>
      <c r="X83" s="10">
        <v>5.7348930310000004</v>
      </c>
      <c r="Y83" s="10" t="s">
        <v>94</v>
      </c>
      <c r="Z83" s="10">
        <v>2.9734053299999998</v>
      </c>
      <c r="AA83" s="10" t="s">
        <v>101</v>
      </c>
      <c r="AB83" s="21">
        <v>1.9476153962500635</v>
      </c>
      <c r="AC83" s="21">
        <v>1.4868420902704105</v>
      </c>
      <c r="AD83" s="21">
        <v>1.0097921563133687</v>
      </c>
      <c r="AE83" s="21">
        <v>33.851410458632053</v>
      </c>
      <c r="AF83" s="21">
        <v>25.842731568985705</v>
      </c>
      <c r="AG83" s="21">
        <v>17.551149383541883</v>
      </c>
      <c r="AH83" s="10" t="str">
        <f t="shared" si="3"/>
        <v>NO</v>
      </c>
    </row>
    <row r="84" spans="1:34" x14ac:dyDescent="0.25">
      <c r="A84" s="10">
        <v>2021</v>
      </c>
      <c r="B84" s="10" t="s">
        <v>478</v>
      </c>
      <c r="C84" s="10" t="s">
        <v>479</v>
      </c>
      <c r="D84" s="10" t="s">
        <v>334</v>
      </c>
      <c r="E84" s="10" t="s">
        <v>187</v>
      </c>
      <c r="F84" s="10">
        <v>32.803809999999999</v>
      </c>
      <c r="G84" s="10">
        <v>-115.53973999999999</v>
      </c>
      <c r="H84" s="20">
        <v>110002672484</v>
      </c>
      <c r="I84" s="10">
        <v>921</v>
      </c>
      <c r="J84" s="10" t="s">
        <v>480</v>
      </c>
      <c r="K84" s="10">
        <v>112511</v>
      </c>
      <c r="L84" s="10" t="s">
        <v>481</v>
      </c>
      <c r="M84" s="10" t="s">
        <v>482</v>
      </c>
      <c r="N84" s="10" t="s">
        <v>483</v>
      </c>
      <c r="O84" s="10" t="s">
        <v>422</v>
      </c>
      <c r="P84" s="10" t="s">
        <v>484</v>
      </c>
      <c r="Q84" s="10">
        <v>250</v>
      </c>
      <c r="R84" s="10">
        <v>5.3188712999999999E-2</v>
      </c>
      <c r="S84" s="10">
        <f t="shared" si="4"/>
        <v>2.1275485199999999E-4</v>
      </c>
      <c r="T84" s="10">
        <f t="shared" si="5"/>
        <v>2.5327958571428571E-3</v>
      </c>
      <c r="U84" s="10" t="s">
        <v>485</v>
      </c>
      <c r="V84" s="10">
        <v>0.12925108068459656</v>
      </c>
      <c r="W84" s="10" t="s">
        <v>235</v>
      </c>
      <c r="X84" s="10">
        <v>0.12925108068459656</v>
      </c>
      <c r="Y84" s="10" t="s">
        <v>235</v>
      </c>
      <c r="Z84" s="10">
        <v>0.12925108068459656</v>
      </c>
      <c r="AA84" s="10" t="s">
        <v>235</v>
      </c>
      <c r="AB84" s="21">
        <v>1.6460585928807243</v>
      </c>
      <c r="AC84" s="21">
        <v>1.6460585928807243</v>
      </c>
      <c r="AD84" s="21">
        <v>1.6460585928807243</v>
      </c>
      <c r="AE84" s="21">
        <v>19.595935629532434</v>
      </c>
      <c r="AF84" s="21">
        <v>19.595935629532434</v>
      </c>
      <c r="AG84" s="21">
        <v>19.595935629532434</v>
      </c>
      <c r="AH84" s="10" t="str">
        <f t="shared" si="3"/>
        <v>NO</v>
      </c>
    </row>
    <row r="85" spans="1:34" x14ac:dyDescent="0.25">
      <c r="A85" s="10">
        <v>2019</v>
      </c>
      <c r="B85" s="10" t="s">
        <v>486</v>
      </c>
      <c r="C85" s="10" t="s">
        <v>487</v>
      </c>
      <c r="D85" s="10" t="s">
        <v>375</v>
      </c>
      <c r="E85" s="10" t="s">
        <v>121</v>
      </c>
      <c r="F85" s="10">
        <v>36.864350000000002</v>
      </c>
      <c r="G85" s="10">
        <v>-86.705910000000003</v>
      </c>
      <c r="H85" s="20">
        <v>110003250277</v>
      </c>
      <c r="I85" s="10">
        <v>4952</v>
      </c>
      <c r="J85" s="10" t="s">
        <v>219</v>
      </c>
      <c r="K85" s="10">
        <v>339999</v>
      </c>
      <c r="L85" s="10" t="s">
        <v>220</v>
      </c>
      <c r="M85" s="10" t="s">
        <v>200</v>
      </c>
      <c r="N85" s="10" t="s">
        <v>201</v>
      </c>
      <c r="O85" s="10" t="s">
        <v>1096</v>
      </c>
      <c r="P85" s="10" t="s">
        <v>1097</v>
      </c>
      <c r="Q85" s="10">
        <v>365</v>
      </c>
      <c r="R85" s="10">
        <v>0.22104399999999999</v>
      </c>
      <c r="S85" s="10">
        <f t="shared" si="4"/>
        <v>6.0559999999999998E-4</v>
      </c>
      <c r="T85" s="10">
        <f t="shared" si="5"/>
        <v>1.0525904761904761E-2</v>
      </c>
      <c r="U85" s="10" t="s">
        <v>488</v>
      </c>
      <c r="V85" s="10">
        <v>20.45476773</v>
      </c>
      <c r="W85" s="10" t="s">
        <v>93</v>
      </c>
      <c r="X85" s="10">
        <v>36.515676659999997</v>
      </c>
      <c r="Y85" s="10" t="s">
        <v>94</v>
      </c>
      <c r="Z85" s="10">
        <v>12.1206952</v>
      </c>
      <c r="AA85" s="10" t="s">
        <v>95</v>
      </c>
      <c r="AB85" s="21">
        <v>4.9964130770320837E-2</v>
      </c>
      <c r="AC85" s="21">
        <v>2.9606789380052276E-2</v>
      </c>
      <c r="AD85" s="21">
        <v>1.6584657752306872E-2</v>
      </c>
      <c r="AE85" s="21">
        <v>0.86842417767462399</v>
      </c>
      <c r="AF85" s="21">
        <v>0.5145941963675752</v>
      </c>
      <c r="AG85" s="21">
        <v>0.28825714664723845</v>
      </c>
      <c r="AH85" s="10" t="str">
        <f t="shared" si="3"/>
        <v>NO</v>
      </c>
    </row>
    <row r="86" spans="1:34" x14ac:dyDescent="0.25">
      <c r="A86" s="10">
        <v>2019</v>
      </c>
      <c r="B86" s="10" t="s">
        <v>489</v>
      </c>
      <c r="C86" s="10" t="s">
        <v>490</v>
      </c>
      <c r="D86" s="10" t="s">
        <v>491</v>
      </c>
      <c r="E86" s="10" t="s">
        <v>121</v>
      </c>
      <c r="F86" s="10">
        <v>38.421495999999998</v>
      </c>
      <c r="G86" s="10">
        <v>-83.734424000000004</v>
      </c>
      <c r="H86" s="20">
        <v>110003251427</v>
      </c>
      <c r="I86" s="10">
        <v>4952</v>
      </c>
      <c r="J86" s="10" t="s">
        <v>219</v>
      </c>
      <c r="K86" s="10">
        <v>339999</v>
      </c>
      <c r="L86" s="10" t="s">
        <v>220</v>
      </c>
      <c r="M86" s="10" t="s">
        <v>200</v>
      </c>
      <c r="N86" s="10" t="s">
        <v>201</v>
      </c>
      <c r="O86" s="10" t="s">
        <v>1096</v>
      </c>
      <c r="P86" s="10" t="s">
        <v>1097</v>
      </c>
      <c r="Q86" s="10">
        <v>365</v>
      </c>
      <c r="R86" s="10">
        <v>0.47524460000000002</v>
      </c>
      <c r="S86" s="10">
        <f t="shared" si="4"/>
        <v>1.30204E-3</v>
      </c>
      <c r="T86" s="10">
        <f t="shared" si="5"/>
        <v>2.2630695238095237E-2</v>
      </c>
      <c r="U86" s="10" t="s">
        <v>492</v>
      </c>
      <c r="V86" s="10">
        <v>6.0709046449999997</v>
      </c>
      <c r="W86" s="10" t="s">
        <v>93</v>
      </c>
      <c r="X86" s="10">
        <v>9.6062304150000006</v>
      </c>
      <c r="Y86" s="10" t="s">
        <v>94</v>
      </c>
      <c r="Z86" s="10">
        <v>3.4468068019999998</v>
      </c>
      <c r="AA86" s="10" t="s">
        <v>95</v>
      </c>
      <c r="AB86" s="21">
        <v>0.37775253293700567</v>
      </c>
      <c r="AC86" s="21">
        <v>0.21447215466847447</v>
      </c>
      <c r="AD86" s="21">
        <v>0.13554120021594337</v>
      </c>
      <c r="AE86" s="21">
        <v>6.5656987867622414</v>
      </c>
      <c r="AF86" s="21">
        <v>3.7277303073330086</v>
      </c>
      <c r="AG86" s="21">
        <v>2.3558351466104446</v>
      </c>
      <c r="AH86" s="10" t="str">
        <f t="shared" si="3"/>
        <v>NO</v>
      </c>
    </row>
    <row r="87" spans="1:34" x14ac:dyDescent="0.25">
      <c r="A87" s="10">
        <v>2023</v>
      </c>
      <c r="B87" s="10" t="s">
        <v>493</v>
      </c>
      <c r="C87" s="10" t="s">
        <v>494</v>
      </c>
      <c r="D87" s="10" t="s">
        <v>238</v>
      </c>
      <c r="E87" s="10" t="s">
        <v>370</v>
      </c>
      <c r="F87" s="10">
        <v>36.170819999999999</v>
      </c>
      <c r="G87" s="10">
        <v>-115.14431</v>
      </c>
      <c r="H87" s="20">
        <v>110004300596</v>
      </c>
      <c r="I87" s="10">
        <v>7011</v>
      </c>
      <c r="J87" s="10" t="s">
        <v>495</v>
      </c>
      <c r="K87" s="10">
        <v>517810</v>
      </c>
      <c r="L87" s="10" t="s">
        <v>496</v>
      </c>
      <c r="M87" s="10" t="s">
        <v>497</v>
      </c>
      <c r="N87" s="10" t="s">
        <v>497</v>
      </c>
      <c r="O87" s="10" t="s">
        <v>422</v>
      </c>
      <c r="P87" s="10" t="s">
        <v>498</v>
      </c>
      <c r="Q87" s="10">
        <v>250</v>
      </c>
      <c r="R87" s="10">
        <v>2.289878E-3</v>
      </c>
      <c r="S87" s="10">
        <f t="shared" si="4"/>
        <v>9.1595120000000005E-6</v>
      </c>
      <c r="T87" s="10">
        <f t="shared" si="5"/>
        <v>1.0904180952380952E-4</v>
      </c>
      <c r="U87" s="10" t="s">
        <v>499</v>
      </c>
      <c r="V87" s="10" t="s">
        <v>500</v>
      </c>
      <c r="W87" s="10" t="s">
        <v>501</v>
      </c>
      <c r="X87" s="10" t="s">
        <v>500</v>
      </c>
      <c r="Y87" s="10" t="s">
        <v>500</v>
      </c>
      <c r="Z87" s="10" t="s">
        <v>500</v>
      </c>
      <c r="AA87" s="10" t="s">
        <v>501</v>
      </c>
      <c r="AB87" s="21">
        <v>1</v>
      </c>
      <c r="AC87" s="21">
        <v>1</v>
      </c>
      <c r="AD87" s="21">
        <v>1</v>
      </c>
      <c r="AE87" s="21">
        <v>1</v>
      </c>
      <c r="AF87" s="21">
        <v>1</v>
      </c>
      <c r="AG87" s="21">
        <v>1</v>
      </c>
      <c r="AH87" s="10" t="str">
        <f t="shared" si="3"/>
        <v>NO</v>
      </c>
    </row>
    <row r="88" spans="1:34" s="22" customFormat="1" x14ac:dyDescent="0.25">
      <c r="A88" s="22">
        <v>2023</v>
      </c>
      <c r="B88" s="22" t="s">
        <v>502</v>
      </c>
      <c r="C88" s="22" t="s">
        <v>494</v>
      </c>
      <c r="D88" s="22" t="s">
        <v>503</v>
      </c>
      <c r="E88" s="22" t="s">
        <v>370</v>
      </c>
      <c r="F88" s="22">
        <v>36.122100000000003</v>
      </c>
      <c r="G88" s="22">
        <v>-115.17139</v>
      </c>
      <c r="H88" s="23">
        <v>110004306938</v>
      </c>
      <c r="I88" s="22">
        <v>7011</v>
      </c>
      <c r="J88" s="22" t="s">
        <v>495</v>
      </c>
      <c r="K88" s="22">
        <v>517810</v>
      </c>
      <c r="L88" s="22" t="s">
        <v>496</v>
      </c>
      <c r="M88" s="22" t="s">
        <v>497</v>
      </c>
      <c r="N88" s="22" t="s">
        <v>497</v>
      </c>
      <c r="O88" s="22" t="s">
        <v>1101</v>
      </c>
      <c r="P88" s="22" t="s">
        <v>504</v>
      </c>
      <c r="Q88" s="22">
        <v>250</v>
      </c>
      <c r="R88" s="22">
        <v>0.67112412200000005</v>
      </c>
      <c r="S88" s="22">
        <f t="shared" si="4"/>
        <v>2.684496488E-3</v>
      </c>
      <c r="T88" s="22">
        <f t="shared" si="5"/>
        <v>3.1958291523809523E-2</v>
      </c>
      <c r="U88" s="22" t="s">
        <v>505</v>
      </c>
      <c r="V88" s="22">
        <v>3.2684760879999999</v>
      </c>
      <c r="W88" s="22" t="s">
        <v>101</v>
      </c>
      <c r="X88" s="22">
        <v>3.2684760879999999</v>
      </c>
      <c r="Y88" s="22" t="s">
        <v>101</v>
      </c>
      <c r="Z88" s="22">
        <v>3.2684760879999999</v>
      </c>
      <c r="AA88" s="22" t="s">
        <v>101</v>
      </c>
      <c r="AB88" s="24">
        <v>0.82132970097470082</v>
      </c>
      <c r="AC88" s="24">
        <v>0.82132970097470082</v>
      </c>
      <c r="AD88" s="24">
        <v>0.82132970097470082</v>
      </c>
      <c r="AE88" s="24">
        <v>9.7777345354131047</v>
      </c>
      <c r="AF88" s="24">
        <v>9.7777345354131047</v>
      </c>
      <c r="AG88" s="24">
        <v>9.7777345354131047</v>
      </c>
      <c r="AH88" s="22" t="str">
        <f t="shared" si="3"/>
        <v>NO</v>
      </c>
    </row>
    <row r="89" spans="1:34" x14ac:dyDescent="0.25">
      <c r="A89" s="10">
        <v>2020</v>
      </c>
      <c r="B89" s="10" t="s">
        <v>506</v>
      </c>
      <c r="C89" s="10" t="s">
        <v>507</v>
      </c>
      <c r="D89" s="10" t="s">
        <v>508</v>
      </c>
      <c r="E89" s="10" t="s">
        <v>509</v>
      </c>
      <c r="F89" s="10">
        <v>21.304500000000001</v>
      </c>
      <c r="G89" s="10">
        <v>-157.88205600000001</v>
      </c>
      <c r="H89" s="20">
        <v>110005726802</v>
      </c>
      <c r="I89" s="10">
        <v>4952</v>
      </c>
      <c r="J89" s="10" t="s">
        <v>219</v>
      </c>
      <c r="K89" s="10">
        <v>339999</v>
      </c>
      <c r="L89" s="10" t="s">
        <v>220</v>
      </c>
      <c r="M89" s="10" t="s">
        <v>200</v>
      </c>
      <c r="N89" s="10" t="s">
        <v>201</v>
      </c>
      <c r="O89" s="10" t="s">
        <v>1096</v>
      </c>
      <c r="P89" s="10" t="s">
        <v>1097</v>
      </c>
      <c r="Q89" s="10">
        <v>365</v>
      </c>
      <c r="R89" s="10">
        <v>10.63046016</v>
      </c>
      <c r="S89" s="10">
        <f t="shared" si="4"/>
        <v>2.9124548383561644E-2</v>
      </c>
      <c r="T89" s="10">
        <f t="shared" si="5"/>
        <v>0.50621238857142858</v>
      </c>
      <c r="U89" s="10" t="s">
        <v>510</v>
      </c>
      <c r="V89" s="10">
        <v>225.88044816625919</v>
      </c>
      <c r="W89" s="10" t="s">
        <v>235</v>
      </c>
      <c r="X89" s="10">
        <v>225.88044816625919</v>
      </c>
      <c r="Y89" s="10" t="s">
        <v>235</v>
      </c>
      <c r="Z89" s="10">
        <v>225.88044816625919</v>
      </c>
      <c r="AA89" s="10" t="s">
        <v>235</v>
      </c>
      <c r="AB89" s="21">
        <v>0.12893789002102801</v>
      </c>
      <c r="AC89" s="21">
        <v>0.12893789002102801</v>
      </c>
      <c r="AD89" s="21">
        <v>0.12893789002102801</v>
      </c>
      <c r="AE89" s="21">
        <v>2.2410633265559627</v>
      </c>
      <c r="AF89" s="21">
        <v>2.2410633265559627</v>
      </c>
      <c r="AG89" s="21">
        <v>2.2410633265559627</v>
      </c>
      <c r="AH89" s="10" t="str">
        <f t="shared" si="3"/>
        <v>NO</v>
      </c>
    </row>
    <row r="90" spans="1:34" x14ac:dyDescent="0.25">
      <c r="A90" s="10">
        <v>2023</v>
      </c>
      <c r="B90" s="10" t="s">
        <v>511</v>
      </c>
      <c r="C90" s="10" t="s">
        <v>512</v>
      </c>
      <c r="D90" s="10" t="s">
        <v>513</v>
      </c>
      <c r="E90" s="10" t="s">
        <v>121</v>
      </c>
      <c r="F90" s="10">
        <v>37.021974</v>
      </c>
      <c r="G90" s="10">
        <v>-88.512833000000001</v>
      </c>
      <c r="H90" s="20">
        <v>110006367136</v>
      </c>
      <c r="I90" s="10">
        <v>4952</v>
      </c>
      <c r="J90" s="10" t="s">
        <v>219</v>
      </c>
      <c r="K90" s="10">
        <v>339999</v>
      </c>
      <c r="L90" s="10" t="s">
        <v>220</v>
      </c>
      <c r="M90" s="10" t="s">
        <v>200</v>
      </c>
      <c r="N90" s="10" t="s">
        <v>201</v>
      </c>
      <c r="O90" s="10" t="s">
        <v>1096</v>
      </c>
      <c r="P90" s="10" t="s">
        <v>1097</v>
      </c>
      <c r="Q90" s="10">
        <v>365</v>
      </c>
      <c r="R90" s="10">
        <v>0.8178628</v>
      </c>
      <c r="S90" s="10">
        <f t="shared" si="4"/>
        <v>2.2407199999999999E-3</v>
      </c>
      <c r="T90" s="10">
        <f t="shared" si="5"/>
        <v>3.8945847619047617E-2</v>
      </c>
      <c r="U90" s="10" t="s">
        <v>514</v>
      </c>
      <c r="V90" s="10">
        <v>2.7017114910000002</v>
      </c>
      <c r="W90" s="10" t="s">
        <v>93</v>
      </c>
      <c r="X90" s="10">
        <v>3.9179400279999999</v>
      </c>
      <c r="Y90" s="10" t="s">
        <v>94</v>
      </c>
      <c r="Z90" s="10">
        <v>2.1184567240000001</v>
      </c>
      <c r="AA90" s="10" t="s">
        <v>101</v>
      </c>
      <c r="AB90" s="21">
        <v>1.0577133696501229</v>
      </c>
      <c r="AC90" s="21">
        <v>0.82937057027159811</v>
      </c>
      <c r="AD90" s="21">
        <v>0.57191278681818558</v>
      </c>
      <c r="AE90" s="21">
        <v>18.384065710585467</v>
      </c>
      <c r="AF90" s="21">
        <v>14.415250388053968</v>
      </c>
      <c r="AG90" s="21">
        <v>9.9403889137446537</v>
      </c>
      <c r="AH90" s="10" t="str">
        <f t="shared" si="3"/>
        <v>NO</v>
      </c>
    </row>
    <row r="91" spans="1:34" x14ac:dyDescent="0.25">
      <c r="A91" s="10">
        <v>2019</v>
      </c>
      <c r="B91" s="10" t="s">
        <v>515</v>
      </c>
      <c r="C91" s="10" t="s">
        <v>516</v>
      </c>
      <c r="D91" s="10" t="s">
        <v>517</v>
      </c>
      <c r="E91" s="10" t="s">
        <v>121</v>
      </c>
      <c r="F91" s="10">
        <v>37.491857000000003</v>
      </c>
      <c r="G91" s="10">
        <v>-82.539703000000003</v>
      </c>
      <c r="H91" s="20">
        <v>110006644872</v>
      </c>
      <c r="I91" s="10">
        <v>4952</v>
      </c>
      <c r="J91" s="10" t="s">
        <v>219</v>
      </c>
      <c r="K91" s="10">
        <v>339999</v>
      </c>
      <c r="L91" s="10" t="s">
        <v>220</v>
      </c>
      <c r="M91" s="10" t="s">
        <v>200</v>
      </c>
      <c r="N91" s="10" t="s">
        <v>201</v>
      </c>
      <c r="O91" s="10" t="s">
        <v>1096</v>
      </c>
      <c r="P91" s="10" t="s">
        <v>1097</v>
      </c>
      <c r="Q91" s="10">
        <v>365</v>
      </c>
      <c r="R91" s="10">
        <v>7.650194688</v>
      </c>
      <c r="S91" s="10">
        <f t="shared" si="4"/>
        <v>2.0959437501369863E-2</v>
      </c>
      <c r="T91" s="10">
        <f t="shared" si="5"/>
        <v>0.36429498514285713</v>
      </c>
      <c r="U91" s="10" t="s">
        <v>518</v>
      </c>
      <c r="V91" s="10">
        <v>1164.1760389999999</v>
      </c>
      <c r="W91" s="10" t="s">
        <v>93</v>
      </c>
      <c r="X91" s="10">
        <v>2321.8659600000001</v>
      </c>
      <c r="Y91" s="10" t="s">
        <v>94</v>
      </c>
      <c r="Z91" s="10">
        <v>795.30831469999998</v>
      </c>
      <c r="AA91" s="10" t="s">
        <v>95</v>
      </c>
      <c r="AB91" s="21">
        <v>2.6353851850871218E-2</v>
      </c>
      <c r="AC91" s="21">
        <v>1.800366679885761E-2</v>
      </c>
      <c r="AD91" s="21">
        <v>9.0269799645841149E-3</v>
      </c>
      <c r="AE91" s="21">
        <v>0.45805504407466641</v>
      </c>
      <c r="AF91" s="21">
        <v>0.31292087531347751</v>
      </c>
      <c r="AG91" s="21">
        <v>0.15689750890824772</v>
      </c>
      <c r="AH91" s="10" t="str">
        <f t="shared" si="3"/>
        <v>NO</v>
      </c>
    </row>
    <row r="92" spans="1:34" x14ac:dyDescent="0.25">
      <c r="A92" s="10">
        <v>2020</v>
      </c>
      <c r="B92" s="10" t="s">
        <v>519</v>
      </c>
      <c r="C92" s="10" t="s">
        <v>520</v>
      </c>
      <c r="D92" s="10" t="s">
        <v>521</v>
      </c>
      <c r="E92" s="10" t="s">
        <v>121</v>
      </c>
      <c r="F92" s="10">
        <v>37.700833000000003</v>
      </c>
      <c r="G92" s="10">
        <v>-83.984443999999996</v>
      </c>
      <c r="H92" s="20">
        <v>110006749162</v>
      </c>
      <c r="I92" s="10">
        <v>8711</v>
      </c>
      <c r="J92" s="10" t="s">
        <v>522</v>
      </c>
      <c r="K92" s="10">
        <v>921150</v>
      </c>
      <c r="L92" s="10" t="s">
        <v>523</v>
      </c>
      <c r="M92" s="10" t="s">
        <v>475</v>
      </c>
      <c r="N92" s="10" t="s">
        <v>476</v>
      </c>
      <c r="O92" s="10" t="s">
        <v>1096</v>
      </c>
      <c r="P92" s="10" t="s">
        <v>1097</v>
      </c>
      <c r="Q92" s="10">
        <v>365</v>
      </c>
      <c r="R92" s="10">
        <v>0.63481073799999999</v>
      </c>
      <c r="S92" s="10">
        <f t="shared" si="4"/>
        <v>1.7392075013698629E-3</v>
      </c>
      <c r="T92" s="10">
        <f t="shared" si="5"/>
        <v>3.0229082761904762E-2</v>
      </c>
      <c r="U92" s="10" t="s">
        <v>524</v>
      </c>
      <c r="V92" s="10">
        <v>2246.929095</v>
      </c>
      <c r="W92" s="10" t="s">
        <v>93</v>
      </c>
      <c r="X92" s="10">
        <v>5637.3172759999998</v>
      </c>
      <c r="Y92" s="10" t="s">
        <v>94</v>
      </c>
      <c r="Z92" s="10">
        <v>1570.935389</v>
      </c>
      <c r="AA92" s="10" t="s">
        <v>95</v>
      </c>
      <c r="AB92" s="21">
        <v>1.1071158709315084E-3</v>
      </c>
      <c r="AC92" s="21">
        <v>7.7403755429579458E-4</v>
      </c>
      <c r="AD92" s="21">
        <v>3.0851687357996824E-4</v>
      </c>
      <c r="AE92" s="21">
        <v>1.9242728232857172E-2</v>
      </c>
      <c r="AF92" s="21">
        <v>1.3453509872284048E-2</v>
      </c>
      <c r="AG92" s="21">
        <v>5.3623170884137339E-3</v>
      </c>
      <c r="AH92" s="10" t="str">
        <f t="shared" si="3"/>
        <v>NO</v>
      </c>
    </row>
    <row r="93" spans="1:34" x14ac:dyDescent="0.25">
      <c r="A93" s="10">
        <v>2020</v>
      </c>
      <c r="B93" s="10" t="s">
        <v>525</v>
      </c>
      <c r="C93" s="10" t="s">
        <v>526</v>
      </c>
      <c r="D93" s="10" t="s">
        <v>527</v>
      </c>
      <c r="E93" s="10" t="s">
        <v>121</v>
      </c>
      <c r="F93" s="10">
        <v>36.747222000000001</v>
      </c>
      <c r="G93" s="10">
        <v>-84.171943999999996</v>
      </c>
      <c r="H93" s="20">
        <v>110006751737</v>
      </c>
      <c r="I93" s="10">
        <v>4952</v>
      </c>
      <c r="J93" s="10" t="s">
        <v>219</v>
      </c>
      <c r="K93" s="10">
        <v>339999</v>
      </c>
      <c r="L93" s="10" t="s">
        <v>220</v>
      </c>
      <c r="M93" s="10" t="s">
        <v>200</v>
      </c>
      <c r="N93" s="10" t="s">
        <v>201</v>
      </c>
      <c r="O93" s="10" t="s">
        <v>1096</v>
      </c>
      <c r="P93" s="10" t="s">
        <v>1097</v>
      </c>
      <c r="Q93" s="10">
        <v>365</v>
      </c>
      <c r="R93" s="10">
        <v>5.4673851879999997</v>
      </c>
      <c r="S93" s="10">
        <f t="shared" si="4"/>
        <v>1.4979137501369862E-2</v>
      </c>
      <c r="T93" s="10">
        <f t="shared" si="5"/>
        <v>0.2603516756190476</v>
      </c>
      <c r="U93" s="10" t="s">
        <v>528</v>
      </c>
      <c r="V93" s="10">
        <v>1388.93154</v>
      </c>
      <c r="W93" s="10" t="s">
        <v>93</v>
      </c>
      <c r="X93" s="10">
        <v>3345.5642750000002</v>
      </c>
      <c r="Y93" s="10" t="s">
        <v>94</v>
      </c>
      <c r="Z93" s="10">
        <v>954.76439600000003</v>
      </c>
      <c r="AA93" s="10" t="s">
        <v>95</v>
      </c>
      <c r="AB93" s="21">
        <v>1.5688831259444935E-2</v>
      </c>
      <c r="AC93" s="21">
        <v>1.0784647817393406E-2</v>
      </c>
      <c r="AD93" s="21">
        <v>4.4773127251814234E-3</v>
      </c>
      <c r="AE93" s="21">
        <v>0.27268682903320957</v>
      </c>
      <c r="AF93" s="21">
        <v>0.1874474501594568</v>
      </c>
      <c r="AG93" s="21">
        <v>7.7819959271010444E-2</v>
      </c>
      <c r="AH93" s="10" t="str">
        <f t="shared" si="3"/>
        <v>NO</v>
      </c>
    </row>
    <row r="94" spans="1:34" x14ac:dyDescent="0.25">
      <c r="A94" s="10">
        <v>2021</v>
      </c>
      <c r="B94" s="10" t="s">
        <v>529</v>
      </c>
      <c r="C94" s="10" t="s">
        <v>507</v>
      </c>
      <c r="D94" s="10" t="s">
        <v>507</v>
      </c>
      <c r="E94" s="10" t="s">
        <v>509</v>
      </c>
      <c r="F94" s="10">
        <v>21.27167</v>
      </c>
      <c r="G94" s="10">
        <v>-157.77395999999999</v>
      </c>
      <c r="H94" s="20">
        <v>110006777210</v>
      </c>
      <c r="I94" s="10" t="s">
        <v>500</v>
      </c>
      <c r="J94" s="10" t="e">
        <v>#N/A</v>
      </c>
      <c r="K94" s="10" t="e">
        <v>#N/A</v>
      </c>
      <c r="L94" s="10" t="e">
        <v>#N/A</v>
      </c>
      <c r="M94" s="10" t="s">
        <v>497</v>
      </c>
      <c r="N94" s="10" t="s">
        <v>497</v>
      </c>
      <c r="O94" s="10" t="s">
        <v>422</v>
      </c>
      <c r="P94" s="10" t="s">
        <v>530</v>
      </c>
      <c r="Q94" s="10">
        <v>250</v>
      </c>
      <c r="R94" s="10">
        <v>6.7440745440000001</v>
      </c>
      <c r="S94" s="10">
        <f t="shared" si="4"/>
        <v>2.6976298175999999E-2</v>
      </c>
      <c r="T94" s="10">
        <f t="shared" si="5"/>
        <v>0.32114640685714285</v>
      </c>
      <c r="U94" s="10" t="s">
        <v>531</v>
      </c>
      <c r="V94" s="10" t="s">
        <v>500</v>
      </c>
      <c r="W94" s="10" t="s">
        <v>235</v>
      </c>
      <c r="X94" s="10" t="s">
        <v>500</v>
      </c>
      <c r="Y94" s="10" t="s">
        <v>235</v>
      </c>
      <c r="Z94" s="10" t="s">
        <v>500</v>
      </c>
      <c r="AA94" s="10" t="s">
        <v>235</v>
      </c>
      <c r="AB94" s="21">
        <v>2</v>
      </c>
      <c r="AC94" s="21">
        <v>2</v>
      </c>
      <c r="AD94" s="21">
        <v>2</v>
      </c>
      <c r="AE94" s="21">
        <v>2</v>
      </c>
      <c r="AF94" s="21">
        <v>2</v>
      </c>
      <c r="AG94" s="21">
        <v>2</v>
      </c>
      <c r="AH94" s="10" t="str">
        <f t="shared" si="3"/>
        <v>NO</v>
      </c>
    </row>
    <row r="95" spans="1:34" x14ac:dyDescent="0.25">
      <c r="A95" s="10">
        <v>2022</v>
      </c>
      <c r="B95" s="10" t="s">
        <v>532</v>
      </c>
      <c r="C95" s="10" t="s">
        <v>533</v>
      </c>
      <c r="D95" s="10" t="s">
        <v>534</v>
      </c>
      <c r="E95" s="10" t="s">
        <v>509</v>
      </c>
      <c r="F95" s="10">
        <v>21.994944</v>
      </c>
      <c r="G95" s="10">
        <v>-159.75363899999999</v>
      </c>
      <c r="H95" s="20">
        <v>110006777247</v>
      </c>
      <c r="I95" s="10">
        <v>913</v>
      </c>
      <c r="J95" s="10" t="e">
        <v>#N/A</v>
      </c>
      <c r="K95" s="10" t="e">
        <v>#N/A</v>
      </c>
      <c r="L95" s="10" t="e">
        <v>#N/A</v>
      </c>
      <c r="M95" s="10" t="s">
        <v>497</v>
      </c>
      <c r="N95" s="10" t="s">
        <v>497</v>
      </c>
      <c r="O95" s="10" t="s">
        <v>422</v>
      </c>
      <c r="P95" s="10" t="s">
        <v>535</v>
      </c>
      <c r="Q95" s="10">
        <v>250</v>
      </c>
      <c r="R95" s="10">
        <v>3.4399972499999998</v>
      </c>
      <c r="S95" s="10">
        <f t="shared" si="4"/>
        <v>1.3759988999999999E-2</v>
      </c>
      <c r="T95" s="10">
        <f t="shared" si="5"/>
        <v>0.16380939285714285</v>
      </c>
      <c r="U95" s="10" t="s">
        <v>536</v>
      </c>
      <c r="V95" s="10">
        <v>15.027802383863081</v>
      </c>
      <c r="W95" s="10" t="s">
        <v>235</v>
      </c>
      <c r="X95" s="10">
        <v>15.027802383863081</v>
      </c>
      <c r="Y95" s="10" t="s">
        <v>235</v>
      </c>
      <c r="Z95" s="10">
        <v>15.027802383863081</v>
      </c>
      <c r="AA95" s="10" t="s">
        <v>235</v>
      </c>
      <c r="AB95" s="21">
        <v>0.91563547673314727</v>
      </c>
      <c r="AC95" s="21">
        <v>0.91563547673314727</v>
      </c>
      <c r="AD95" s="21">
        <v>0.91563547673314727</v>
      </c>
      <c r="AE95" s="21">
        <v>10.90042234206128</v>
      </c>
      <c r="AF95" s="21">
        <v>10.90042234206128</v>
      </c>
      <c r="AG95" s="21">
        <v>10.90042234206128</v>
      </c>
      <c r="AH95" s="10" t="str">
        <f t="shared" si="3"/>
        <v>NO</v>
      </c>
    </row>
    <row r="96" spans="1:34" x14ac:dyDescent="0.25">
      <c r="A96" s="10">
        <v>2021</v>
      </c>
      <c r="B96" s="10" t="s">
        <v>537</v>
      </c>
      <c r="C96" s="10" t="s">
        <v>538</v>
      </c>
      <c r="D96" s="10" t="s">
        <v>539</v>
      </c>
      <c r="E96" s="10" t="s">
        <v>267</v>
      </c>
      <c r="F96" s="10">
        <v>30.048590999999998</v>
      </c>
      <c r="G96" s="10">
        <v>-90.630941000000007</v>
      </c>
      <c r="H96" s="20">
        <v>110007015871</v>
      </c>
      <c r="I96" s="10">
        <v>2869</v>
      </c>
      <c r="J96" s="10" t="s">
        <v>76</v>
      </c>
      <c r="K96" s="10">
        <v>325180</v>
      </c>
      <c r="L96" s="10" t="s">
        <v>77</v>
      </c>
      <c r="M96" s="10" t="s">
        <v>78</v>
      </c>
      <c r="N96" s="10" t="s">
        <v>79</v>
      </c>
      <c r="O96" s="10" t="s">
        <v>80</v>
      </c>
      <c r="P96" s="10" t="s">
        <v>81</v>
      </c>
      <c r="Q96" s="10">
        <v>350</v>
      </c>
      <c r="R96" s="10">
        <v>0.16571</v>
      </c>
      <c r="S96" s="10">
        <f t="shared" si="4"/>
        <v>4.7345714285714283E-4</v>
      </c>
      <c r="T96" s="10">
        <f t="shared" si="5"/>
        <v>7.8909523809523804E-3</v>
      </c>
      <c r="U96" s="10" t="s">
        <v>540</v>
      </c>
      <c r="V96" s="10">
        <v>49.821562591687041</v>
      </c>
      <c r="W96" s="10" t="s">
        <v>235</v>
      </c>
      <c r="X96" s="10">
        <v>49.821562591687041</v>
      </c>
      <c r="Y96" s="10" t="s">
        <v>235</v>
      </c>
      <c r="Z96" s="10">
        <v>49.821562591687041</v>
      </c>
      <c r="AA96" s="10" t="s">
        <v>235</v>
      </c>
      <c r="AB96" s="21">
        <v>9.5030568739355708E-3</v>
      </c>
      <c r="AC96" s="21">
        <v>9.5030568739355708E-3</v>
      </c>
      <c r="AD96" s="21">
        <v>9.5030568739355708E-3</v>
      </c>
      <c r="AE96" s="21">
        <v>0.15838428123225953</v>
      </c>
      <c r="AF96" s="21">
        <v>0.15838428123225953</v>
      </c>
      <c r="AG96" s="21">
        <v>0.15838428123225953</v>
      </c>
      <c r="AH96" s="10" t="str">
        <f t="shared" si="3"/>
        <v>NO</v>
      </c>
    </row>
    <row r="97" spans="1:34" x14ac:dyDescent="0.25">
      <c r="A97" s="10">
        <v>2021</v>
      </c>
      <c r="B97" s="10" t="s">
        <v>541</v>
      </c>
      <c r="C97" s="10" t="s">
        <v>542</v>
      </c>
      <c r="D97" s="10" t="s">
        <v>543</v>
      </c>
      <c r="E97" s="10" t="s">
        <v>75</v>
      </c>
      <c r="F97" s="10">
        <v>39.698279999999997</v>
      </c>
      <c r="G97" s="10">
        <v>-75.503974999999997</v>
      </c>
      <c r="H97" s="20">
        <v>110007970142</v>
      </c>
      <c r="I97" s="10">
        <v>2869</v>
      </c>
      <c r="J97" s="10" t="s">
        <v>76</v>
      </c>
      <c r="K97" s="10">
        <v>325180</v>
      </c>
      <c r="L97" s="10" t="s">
        <v>77</v>
      </c>
      <c r="M97" s="10" t="s">
        <v>78</v>
      </c>
      <c r="N97" s="10" t="s">
        <v>79</v>
      </c>
      <c r="O97" s="10" t="s">
        <v>80</v>
      </c>
      <c r="P97" s="10" t="s">
        <v>81</v>
      </c>
      <c r="Q97" s="10">
        <v>350</v>
      </c>
      <c r="R97" s="10">
        <v>1.77</v>
      </c>
      <c r="S97" s="10">
        <f t="shared" si="4"/>
        <v>5.0571428571428573E-3</v>
      </c>
      <c r="T97" s="10">
        <f t="shared" si="5"/>
        <v>8.4285714285714283E-2</v>
      </c>
      <c r="U97" s="10" t="s">
        <v>544</v>
      </c>
      <c r="V97" s="10">
        <v>236.813198</v>
      </c>
      <c r="W97" s="10" t="s">
        <v>101</v>
      </c>
      <c r="X97" s="10">
        <v>236.813198</v>
      </c>
      <c r="Y97" s="10" t="s">
        <v>101</v>
      </c>
      <c r="Z97" s="10">
        <v>236.813198</v>
      </c>
      <c r="AA97" s="10" t="s">
        <v>101</v>
      </c>
      <c r="AB97" s="21">
        <v>2.1354987390284123E-2</v>
      </c>
      <c r="AC97" s="21">
        <v>2.1354987390284123E-2</v>
      </c>
      <c r="AD97" s="21">
        <v>2.1354987390284123E-2</v>
      </c>
      <c r="AE97" s="21">
        <v>0.35591645650473536</v>
      </c>
      <c r="AF97" s="21">
        <v>0.35591645650473536</v>
      </c>
      <c r="AG97" s="21">
        <v>0.35591645650473536</v>
      </c>
      <c r="AH97" s="10" t="str">
        <f t="shared" si="3"/>
        <v>NO</v>
      </c>
    </row>
    <row r="98" spans="1:34" x14ac:dyDescent="0.25">
      <c r="A98" s="10">
        <v>2021</v>
      </c>
      <c r="B98" s="10" t="s">
        <v>545</v>
      </c>
      <c r="C98" s="10" t="s">
        <v>546</v>
      </c>
      <c r="D98" s="10" t="s">
        <v>547</v>
      </c>
      <c r="E98" s="10" t="s">
        <v>99</v>
      </c>
      <c r="F98" s="10">
        <v>41.452778000000002</v>
      </c>
      <c r="G98" s="10">
        <v>-79.690278000000006</v>
      </c>
      <c r="H98" s="20">
        <v>110008476327</v>
      </c>
      <c r="I98" s="10">
        <v>2865</v>
      </c>
      <c r="J98" s="10" t="s">
        <v>87</v>
      </c>
      <c r="K98" s="10">
        <v>323120</v>
      </c>
      <c r="L98" s="10" t="s">
        <v>88</v>
      </c>
      <c r="M98" s="10" t="s">
        <v>89</v>
      </c>
      <c r="N98" s="10" t="s">
        <v>90</v>
      </c>
      <c r="O98" s="10" t="s">
        <v>80</v>
      </c>
      <c r="P98" s="10" t="s">
        <v>548</v>
      </c>
      <c r="Q98" s="10">
        <v>350</v>
      </c>
      <c r="R98" s="10">
        <v>1.077115E-2</v>
      </c>
      <c r="S98" s="10">
        <f t="shared" si="4"/>
        <v>3.0774714285714283E-5</v>
      </c>
      <c r="T98" s="10">
        <f t="shared" si="5"/>
        <v>5.1291190476190473E-4</v>
      </c>
      <c r="U98" s="10" t="s">
        <v>549</v>
      </c>
      <c r="V98" s="10">
        <v>551.69682150000006</v>
      </c>
      <c r="W98" s="10" t="s">
        <v>93</v>
      </c>
      <c r="X98" s="10">
        <v>952.38332890000004</v>
      </c>
      <c r="Y98" s="10" t="s">
        <v>94</v>
      </c>
      <c r="Z98" s="10">
        <v>367.11433959999999</v>
      </c>
      <c r="AA98" s="10" t="s">
        <v>95</v>
      </c>
      <c r="AB98" s="21">
        <v>8.3828690318241885E-5</v>
      </c>
      <c r="AC98" s="21">
        <v>5.5781931463809025E-5</v>
      </c>
      <c r="AD98" s="21">
        <v>3.231336936699531E-5</v>
      </c>
      <c r="AE98" s="21">
        <v>1.397144838637365E-3</v>
      </c>
      <c r="AF98" s="21">
        <v>9.2969885773015054E-4</v>
      </c>
      <c r="AG98" s="21">
        <v>5.3855615611658855E-4</v>
      </c>
      <c r="AH98" s="10" t="str">
        <f t="shared" si="3"/>
        <v>NO</v>
      </c>
    </row>
    <row r="99" spans="1:34" x14ac:dyDescent="0.25">
      <c r="A99" s="10">
        <v>2023</v>
      </c>
      <c r="B99" s="10" t="s">
        <v>550</v>
      </c>
      <c r="C99" s="10" t="s">
        <v>494</v>
      </c>
      <c r="D99" s="10" t="s">
        <v>503</v>
      </c>
      <c r="E99" s="10" t="s">
        <v>370</v>
      </c>
      <c r="F99" s="10">
        <v>36.176639999999999</v>
      </c>
      <c r="G99" s="10">
        <v>-115.12891999999999</v>
      </c>
      <c r="H99" s="20">
        <v>110008995490</v>
      </c>
      <c r="I99" s="10">
        <v>6513</v>
      </c>
      <c r="J99" s="10" t="s">
        <v>495</v>
      </c>
      <c r="K99" s="10">
        <v>517810</v>
      </c>
      <c r="L99" s="10" t="s">
        <v>496</v>
      </c>
      <c r="M99" s="10" t="s">
        <v>497</v>
      </c>
      <c r="N99" s="10" t="s">
        <v>497</v>
      </c>
      <c r="O99" s="10" t="s">
        <v>422</v>
      </c>
      <c r="P99" s="10" t="s">
        <v>551</v>
      </c>
      <c r="Q99" s="10">
        <v>250</v>
      </c>
      <c r="R99" s="10">
        <v>0.25150662600000001</v>
      </c>
      <c r="S99" s="10">
        <f t="shared" si="4"/>
        <v>1.0060265040000001E-3</v>
      </c>
      <c r="T99" s="10">
        <f t="shared" si="5"/>
        <v>1.1976506000000001E-2</v>
      </c>
      <c r="U99" s="10" t="s">
        <v>552</v>
      </c>
      <c r="V99" s="10">
        <v>1.5131833740831298</v>
      </c>
      <c r="W99" s="10" t="s">
        <v>235</v>
      </c>
      <c r="X99" s="10">
        <v>1.5131833740831298</v>
      </c>
      <c r="Y99" s="10" t="s">
        <v>235</v>
      </c>
      <c r="Z99" s="10">
        <v>1.5131833740831298</v>
      </c>
      <c r="AA99" s="10" t="s">
        <v>235</v>
      </c>
      <c r="AB99" s="21">
        <v>0.66484110335244273</v>
      </c>
      <c r="AC99" s="21">
        <v>0.66484110335244273</v>
      </c>
      <c r="AD99" s="21">
        <v>0.66484110335244273</v>
      </c>
      <c r="AE99" s="21">
        <v>7.9147750399100332</v>
      </c>
      <c r="AF99" s="21">
        <v>7.9147750399100332</v>
      </c>
      <c r="AG99" s="21">
        <v>7.9147750399100332</v>
      </c>
      <c r="AH99" s="10" t="str">
        <f t="shared" si="3"/>
        <v>NO</v>
      </c>
    </row>
    <row r="100" spans="1:34" x14ac:dyDescent="0.25">
      <c r="A100" s="10">
        <v>2019</v>
      </c>
      <c r="B100" s="10" t="s">
        <v>553</v>
      </c>
      <c r="C100" s="10" t="s">
        <v>554</v>
      </c>
      <c r="D100" s="10" t="s">
        <v>555</v>
      </c>
      <c r="E100" s="10" t="s">
        <v>187</v>
      </c>
      <c r="F100" s="10">
        <v>34.661079999999998</v>
      </c>
      <c r="G100" s="10">
        <v>-120.48135000000001</v>
      </c>
      <c r="H100" s="20">
        <v>110009547222</v>
      </c>
      <c r="I100" s="10">
        <v>4952</v>
      </c>
      <c r="J100" s="10" t="s">
        <v>219</v>
      </c>
      <c r="K100" s="10">
        <v>339999</v>
      </c>
      <c r="L100" s="10" t="s">
        <v>220</v>
      </c>
      <c r="M100" s="10" t="s">
        <v>200</v>
      </c>
      <c r="N100" s="10" t="s">
        <v>201</v>
      </c>
      <c r="O100" s="10" t="s">
        <v>1096</v>
      </c>
      <c r="P100" s="10" t="s">
        <v>1097</v>
      </c>
      <c r="Q100" s="10">
        <v>365</v>
      </c>
      <c r="R100" s="10">
        <v>1.060320438</v>
      </c>
      <c r="S100" s="10">
        <f t="shared" si="4"/>
        <v>2.9049875013698631E-3</v>
      </c>
      <c r="T100" s="10">
        <f t="shared" si="5"/>
        <v>5.0491449428571429E-2</v>
      </c>
      <c r="U100" s="10" t="s">
        <v>556</v>
      </c>
      <c r="V100" s="10">
        <v>11.89425181</v>
      </c>
      <c r="W100" s="10" t="s">
        <v>101</v>
      </c>
      <c r="X100" s="10">
        <v>11.89425181</v>
      </c>
      <c r="Y100" s="10" t="s">
        <v>101</v>
      </c>
      <c r="Z100" s="10">
        <v>11.89425181</v>
      </c>
      <c r="AA100" s="10" t="s">
        <v>101</v>
      </c>
      <c r="AB100" s="21">
        <v>0.24423457210881624</v>
      </c>
      <c r="AC100" s="21">
        <v>0.24423457210881624</v>
      </c>
      <c r="AD100" s="21">
        <v>0.24423457210881624</v>
      </c>
      <c r="AE100" s="21">
        <v>4.2450294676056153</v>
      </c>
      <c r="AF100" s="21">
        <v>4.2450294676056153</v>
      </c>
      <c r="AG100" s="21">
        <v>4.2450294676056153</v>
      </c>
      <c r="AH100" s="10" t="str">
        <f t="shared" si="3"/>
        <v>NO</v>
      </c>
    </row>
    <row r="101" spans="1:34" x14ac:dyDescent="0.25">
      <c r="A101" s="10">
        <v>2019</v>
      </c>
      <c r="B101" s="10" t="s">
        <v>557</v>
      </c>
      <c r="C101" s="10" t="s">
        <v>414</v>
      </c>
      <c r="D101" s="10" t="s">
        <v>558</v>
      </c>
      <c r="E101" s="10" t="s">
        <v>121</v>
      </c>
      <c r="F101" s="10">
        <v>37.108094000000001</v>
      </c>
      <c r="G101" s="10">
        <v>-85.303033999999997</v>
      </c>
      <c r="H101" s="20">
        <v>110009696356</v>
      </c>
      <c r="I101" s="10">
        <v>4952</v>
      </c>
      <c r="J101" s="10" t="s">
        <v>219</v>
      </c>
      <c r="K101" s="10">
        <v>339999</v>
      </c>
      <c r="L101" s="10" t="s">
        <v>220</v>
      </c>
      <c r="M101" s="10" t="s">
        <v>200</v>
      </c>
      <c r="N101" s="10" t="s">
        <v>201</v>
      </c>
      <c r="O101" s="10" t="s">
        <v>1096</v>
      </c>
      <c r="P101" s="10" t="s">
        <v>1097</v>
      </c>
      <c r="Q101" s="10">
        <v>365</v>
      </c>
      <c r="R101" s="10">
        <v>4.6419240000000004</v>
      </c>
      <c r="S101" s="10">
        <f t="shared" si="4"/>
        <v>1.2717600000000001E-2</v>
      </c>
      <c r="T101" s="10">
        <f t="shared" si="5"/>
        <v>0.22104400000000002</v>
      </c>
      <c r="U101" s="10" t="s">
        <v>559</v>
      </c>
      <c r="V101" s="10">
        <v>109.26405870000001</v>
      </c>
      <c r="W101" s="10" t="s">
        <v>93</v>
      </c>
      <c r="X101" s="10">
        <v>237.51412970000001</v>
      </c>
      <c r="Y101" s="10" t="s">
        <v>94</v>
      </c>
      <c r="Z101" s="10">
        <v>68.679122919999998</v>
      </c>
      <c r="AA101" s="10" t="s">
        <v>95</v>
      </c>
      <c r="AB101" s="21">
        <v>0.18517417607114658</v>
      </c>
      <c r="AC101" s="21">
        <v>0.11639326006475723</v>
      </c>
      <c r="AD101" s="21">
        <v>5.3544603919200011E-2</v>
      </c>
      <c r="AE101" s="21">
        <v>3.2185035364746915</v>
      </c>
      <c r="AF101" s="21">
        <v>2.0230257106493523</v>
      </c>
      <c r="AG101" s="21">
        <v>0.9306562109765717</v>
      </c>
      <c r="AH101" s="10" t="str">
        <f t="shared" si="3"/>
        <v>NO</v>
      </c>
    </row>
    <row r="102" spans="1:34" x14ac:dyDescent="0.25">
      <c r="A102" s="10">
        <v>2019</v>
      </c>
      <c r="B102" s="10" t="s">
        <v>560</v>
      </c>
      <c r="C102" s="10" t="s">
        <v>561</v>
      </c>
      <c r="D102" s="10" t="s">
        <v>562</v>
      </c>
      <c r="E102" s="10" t="s">
        <v>370</v>
      </c>
      <c r="F102" s="10">
        <v>39.526260000000001</v>
      </c>
      <c r="G102" s="10">
        <v>-119.81308</v>
      </c>
      <c r="H102" s="20">
        <v>110009830273</v>
      </c>
      <c r="I102" s="10">
        <v>7011</v>
      </c>
      <c r="J102" s="10" t="s">
        <v>495</v>
      </c>
      <c r="K102" s="10">
        <v>517810</v>
      </c>
      <c r="L102" s="10" t="s">
        <v>496</v>
      </c>
      <c r="M102" s="10" t="s">
        <v>497</v>
      </c>
      <c r="N102" s="10" t="s">
        <v>497</v>
      </c>
      <c r="O102" s="10" t="s">
        <v>422</v>
      </c>
      <c r="P102" s="10" t="s">
        <v>563</v>
      </c>
      <c r="Q102" s="10">
        <v>250</v>
      </c>
      <c r="R102" s="10">
        <v>0.48152252600000001</v>
      </c>
      <c r="S102" s="10">
        <f t="shared" si="4"/>
        <v>1.9260901040000001E-3</v>
      </c>
      <c r="T102" s="10">
        <f t="shared" si="5"/>
        <v>2.2929644095238094E-2</v>
      </c>
      <c r="U102" s="10" t="s">
        <v>564</v>
      </c>
      <c r="V102" s="10" t="s">
        <v>500</v>
      </c>
      <c r="W102" s="10" t="s">
        <v>235</v>
      </c>
      <c r="X102" s="10" t="s">
        <v>500</v>
      </c>
      <c r="Y102" s="10" t="s">
        <v>235</v>
      </c>
      <c r="Z102" s="10" t="s">
        <v>500</v>
      </c>
      <c r="AA102" s="10" t="s">
        <v>235</v>
      </c>
      <c r="AB102" s="21">
        <v>11.3</v>
      </c>
      <c r="AC102" s="21">
        <v>11.3</v>
      </c>
      <c r="AD102" s="21">
        <v>11.3</v>
      </c>
      <c r="AE102" s="21">
        <v>11.3</v>
      </c>
      <c r="AF102" s="21">
        <v>11.3</v>
      </c>
      <c r="AG102" s="21">
        <v>11.3</v>
      </c>
      <c r="AH102" s="10" t="str">
        <f t="shared" si="3"/>
        <v>NO</v>
      </c>
    </row>
    <row r="103" spans="1:34" x14ac:dyDescent="0.25">
      <c r="A103" s="10">
        <v>2021</v>
      </c>
      <c r="B103" s="10" t="s">
        <v>565</v>
      </c>
      <c r="C103" s="10" t="s">
        <v>566</v>
      </c>
      <c r="D103" s="10" t="s">
        <v>567</v>
      </c>
      <c r="E103" s="10" t="s">
        <v>121</v>
      </c>
      <c r="F103" s="10">
        <v>37.780760000000001</v>
      </c>
      <c r="G103" s="10">
        <v>-85.510740999999996</v>
      </c>
      <c r="H103" s="20">
        <v>110009933402</v>
      </c>
      <c r="I103" s="10">
        <v>4952</v>
      </c>
      <c r="J103" s="10" t="s">
        <v>219</v>
      </c>
      <c r="K103" s="10">
        <v>339999</v>
      </c>
      <c r="L103" s="10" t="s">
        <v>220</v>
      </c>
      <c r="M103" s="10" t="s">
        <v>200</v>
      </c>
      <c r="N103" s="10" t="s">
        <v>201</v>
      </c>
      <c r="O103" s="10" t="s">
        <v>1096</v>
      </c>
      <c r="P103" s="10" t="s">
        <v>1097</v>
      </c>
      <c r="Q103" s="10">
        <v>365</v>
      </c>
      <c r="R103" s="10">
        <v>1.6219103500000001</v>
      </c>
      <c r="S103" s="10">
        <f t="shared" si="4"/>
        <v>4.4435899999999999E-3</v>
      </c>
      <c r="T103" s="10">
        <f t="shared" si="5"/>
        <v>7.7233826190476196E-2</v>
      </c>
      <c r="U103" s="10" t="s">
        <v>568</v>
      </c>
      <c r="V103" s="10">
        <v>501.07823960000002</v>
      </c>
      <c r="W103" s="10" t="s">
        <v>93</v>
      </c>
      <c r="X103" s="10">
        <v>1140.332422</v>
      </c>
      <c r="Y103" s="10" t="s">
        <v>94</v>
      </c>
      <c r="Z103" s="10">
        <v>332.30373889999998</v>
      </c>
      <c r="AA103" s="10" t="s">
        <v>95</v>
      </c>
      <c r="AB103" s="21">
        <v>1.3372073437118947E-2</v>
      </c>
      <c r="AC103" s="21">
        <v>8.8680562212145198E-3</v>
      </c>
      <c r="AD103" s="21">
        <v>3.8967496795421293E-3</v>
      </c>
      <c r="AE103" s="21">
        <v>0.23241937164516266</v>
      </c>
      <c r="AF103" s="21">
        <v>0.15413526289253809</v>
      </c>
      <c r="AG103" s="21">
        <v>6.7729220620613206E-2</v>
      </c>
      <c r="AH103" s="10" t="str">
        <f t="shared" si="3"/>
        <v>NO</v>
      </c>
    </row>
    <row r="104" spans="1:34" x14ac:dyDescent="0.25">
      <c r="A104" s="10">
        <v>2019</v>
      </c>
      <c r="B104" s="10" t="s">
        <v>569</v>
      </c>
      <c r="C104" s="10" t="s">
        <v>570</v>
      </c>
      <c r="D104" s="10" t="s">
        <v>571</v>
      </c>
      <c r="E104" s="10" t="s">
        <v>121</v>
      </c>
      <c r="F104" s="10">
        <v>37.640973000000002</v>
      </c>
      <c r="G104" s="10">
        <v>-84.312661000000006</v>
      </c>
      <c r="H104" s="20">
        <v>110009933484</v>
      </c>
      <c r="I104" s="10">
        <v>4952</v>
      </c>
      <c r="J104" s="10" t="s">
        <v>219</v>
      </c>
      <c r="K104" s="10">
        <v>339999</v>
      </c>
      <c r="L104" s="10" t="s">
        <v>220</v>
      </c>
      <c r="M104" s="10" t="s">
        <v>200</v>
      </c>
      <c r="N104" s="10" t="s">
        <v>201</v>
      </c>
      <c r="O104" s="10" t="s">
        <v>1096</v>
      </c>
      <c r="P104" s="10" t="s">
        <v>1097</v>
      </c>
      <c r="Q104" s="10">
        <v>365</v>
      </c>
      <c r="R104" s="10">
        <v>3.2327685000000002</v>
      </c>
      <c r="S104" s="10">
        <f t="shared" si="4"/>
        <v>8.8569000000000009E-3</v>
      </c>
      <c r="T104" s="10">
        <f t="shared" si="5"/>
        <v>0.15394135714285714</v>
      </c>
      <c r="U104" s="10" t="s">
        <v>572</v>
      </c>
      <c r="V104" s="10">
        <v>56.511002439999999</v>
      </c>
      <c r="W104" s="10" t="s">
        <v>93</v>
      </c>
      <c r="X104" s="10">
        <v>101.58288880000001</v>
      </c>
      <c r="Y104" s="10" t="s">
        <v>94</v>
      </c>
      <c r="Z104" s="10">
        <v>34.705723540000001</v>
      </c>
      <c r="AA104" s="10" t="s">
        <v>95</v>
      </c>
      <c r="AB104" s="21">
        <v>0.25519998134578581</v>
      </c>
      <c r="AC104" s="21">
        <v>0.15672877170076263</v>
      </c>
      <c r="AD104" s="21">
        <v>8.7188896718991507E-2</v>
      </c>
      <c r="AE104" s="21">
        <v>4.4356187233910394</v>
      </c>
      <c r="AF104" s="21">
        <v>2.7240953176561122</v>
      </c>
      <c r="AG104" s="21">
        <v>1.5154260620205666</v>
      </c>
      <c r="AH104" s="10" t="str">
        <f t="shared" si="3"/>
        <v>NO</v>
      </c>
    </row>
    <row r="105" spans="1:34" x14ac:dyDescent="0.25">
      <c r="A105" s="10">
        <v>2019</v>
      </c>
      <c r="B105" s="10" t="s">
        <v>573</v>
      </c>
      <c r="C105" s="10" t="s">
        <v>574</v>
      </c>
      <c r="D105" s="10" t="s">
        <v>575</v>
      </c>
      <c r="E105" s="10" t="s">
        <v>121</v>
      </c>
      <c r="F105" s="10">
        <v>36.644849999999998</v>
      </c>
      <c r="G105" s="10">
        <v>-87.187950000000001</v>
      </c>
      <c r="H105" s="20">
        <v>110009937499</v>
      </c>
      <c r="I105" s="10">
        <v>4952</v>
      </c>
      <c r="J105" s="10" t="s">
        <v>219</v>
      </c>
      <c r="K105" s="10">
        <v>339999</v>
      </c>
      <c r="L105" s="10" t="s">
        <v>220</v>
      </c>
      <c r="M105" s="10" t="s">
        <v>200</v>
      </c>
      <c r="N105" s="10" t="s">
        <v>201</v>
      </c>
      <c r="O105" s="10" t="s">
        <v>1096</v>
      </c>
      <c r="P105" s="10" t="s">
        <v>1097</v>
      </c>
      <c r="Q105" s="10">
        <v>365</v>
      </c>
      <c r="R105" s="10">
        <v>1.053412813</v>
      </c>
      <c r="S105" s="10">
        <f t="shared" si="4"/>
        <v>2.8860625013698632E-3</v>
      </c>
      <c r="T105" s="10">
        <f t="shared" si="5"/>
        <v>5.0162514904761903E-2</v>
      </c>
      <c r="U105" s="10" t="s">
        <v>576</v>
      </c>
      <c r="V105" s="10">
        <v>13.821515890000001</v>
      </c>
      <c r="W105" s="10" t="s">
        <v>93</v>
      </c>
      <c r="X105" s="10">
        <v>24.319794680000001</v>
      </c>
      <c r="Y105" s="10" t="s">
        <v>94</v>
      </c>
      <c r="Z105" s="10">
        <v>8.0778586049999994</v>
      </c>
      <c r="AA105" s="10" t="s">
        <v>95</v>
      </c>
      <c r="AB105" s="21">
        <v>0.35728064113222535</v>
      </c>
      <c r="AC105" s="21">
        <v>0.20880940443428186</v>
      </c>
      <c r="AD105" s="21">
        <v>0.11867133499047547</v>
      </c>
      <c r="AE105" s="21">
        <v>6.2098778101553442</v>
      </c>
      <c r="AF105" s="21">
        <v>3.6293063151672795</v>
      </c>
      <c r="AG105" s="21">
        <v>2.0626208224535021</v>
      </c>
      <c r="AH105" s="10" t="str">
        <f t="shared" si="3"/>
        <v>NO</v>
      </c>
    </row>
    <row r="106" spans="1:34" x14ac:dyDescent="0.25">
      <c r="A106" s="10">
        <v>2019</v>
      </c>
      <c r="B106" s="10" t="s">
        <v>577</v>
      </c>
      <c r="C106" s="10" t="s">
        <v>578</v>
      </c>
      <c r="D106" s="10" t="s">
        <v>579</v>
      </c>
      <c r="E106" s="10" t="s">
        <v>121</v>
      </c>
      <c r="F106" s="10">
        <v>36.787260000000003</v>
      </c>
      <c r="G106" s="10">
        <v>-85.369240000000005</v>
      </c>
      <c r="H106" s="20">
        <v>110009938265</v>
      </c>
      <c r="I106" s="10">
        <v>4952</v>
      </c>
      <c r="J106" s="10" t="s">
        <v>219</v>
      </c>
      <c r="K106" s="10">
        <v>339999</v>
      </c>
      <c r="L106" s="10" t="s">
        <v>220</v>
      </c>
      <c r="M106" s="10" t="s">
        <v>200</v>
      </c>
      <c r="N106" s="10" t="s">
        <v>201</v>
      </c>
      <c r="O106" s="10" t="s">
        <v>1096</v>
      </c>
      <c r="P106" s="10" t="s">
        <v>1097</v>
      </c>
      <c r="Q106" s="10">
        <v>365</v>
      </c>
      <c r="R106" s="10">
        <v>0.31346802299999998</v>
      </c>
      <c r="S106" s="10">
        <f t="shared" si="4"/>
        <v>8.5881650136986293E-4</v>
      </c>
      <c r="T106" s="10">
        <f t="shared" si="5"/>
        <v>1.4927048714285714E-2</v>
      </c>
      <c r="U106" s="10" t="s">
        <v>580</v>
      </c>
      <c r="V106" s="10">
        <v>12155.45477</v>
      </c>
      <c r="W106" s="10" t="s">
        <v>93</v>
      </c>
      <c r="X106" s="10">
        <v>21451.031190000002</v>
      </c>
      <c r="Y106" s="10" t="s">
        <v>94</v>
      </c>
      <c r="Z106" s="10">
        <v>9018.7877850000004</v>
      </c>
      <c r="AA106" s="10" t="s">
        <v>95</v>
      </c>
      <c r="AB106" s="21">
        <v>9.522526994129322E-5</v>
      </c>
      <c r="AC106" s="21">
        <v>7.0652765990248756E-5</v>
      </c>
      <c r="AD106" s="21">
        <v>4.0036140629464204E-5</v>
      </c>
      <c r="AE106" s="21">
        <v>1.6551058823129536E-3</v>
      </c>
      <c r="AF106" s="21">
        <v>1.2280123612590855E-3</v>
      </c>
      <c r="AG106" s="21">
        <v>6.9586625379783036E-4</v>
      </c>
      <c r="AH106" s="10" t="str">
        <f t="shared" si="3"/>
        <v>NO</v>
      </c>
    </row>
    <row r="107" spans="1:34" x14ac:dyDescent="0.25">
      <c r="A107" s="10">
        <v>2021</v>
      </c>
      <c r="B107" s="10" t="s">
        <v>581</v>
      </c>
      <c r="C107" s="10" t="s">
        <v>582</v>
      </c>
      <c r="D107" s="10" t="s">
        <v>583</v>
      </c>
      <c r="E107" s="10" t="s">
        <v>121</v>
      </c>
      <c r="F107" s="10">
        <v>37.861111000000001</v>
      </c>
      <c r="G107" s="10">
        <v>-83.871667000000002</v>
      </c>
      <c r="H107" s="20">
        <v>110009938470</v>
      </c>
      <c r="I107" s="10">
        <v>4952</v>
      </c>
      <c r="J107" s="10" t="s">
        <v>219</v>
      </c>
      <c r="K107" s="10">
        <v>339999</v>
      </c>
      <c r="L107" s="10" t="s">
        <v>220</v>
      </c>
      <c r="M107" s="10" t="s">
        <v>200</v>
      </c>
      <c r="N107" s="10" t="s">
        <v>201</v>
      </c>
      <c r="O107" s="10" t="s">
        <v>1096</v>
      </c>
      <c r="P107" s="10" t="s">
        <v>371</v>
      </c>
      <c r="Q107" s="10">
        <v>365</v>
      </c>
      <c r="R107" s="10">
        <v>3.9718843750000001</v>
      </c>
      <c r="S107" s="10">
        <f t="shared" si="4"/>
        <v>1.0881875000000001E-2</v>
      </c>
      <c r="T107" s="10">
        <f t="shared" si="5"/>
        <v>0.1891373511904762</v>
      </c>
      <c r="U107" s="10" t="s">
        <v>584</v>
      </c>
      <c r="V107" s="10">
        <v>3.2382124210000001</v>
      </c>
      <c r="W107" s="10" t="s">
        <v>101</v>
      </c>
      <c r="X107" s="10">
        <v>3.2382124210000001</v>
      </c>
      <c r="Y107" s="10" t="s">
        <v>101</v>
      </c>
      <c r="Z107" s="10">
        <v>3.2382124210000001</v>
      </c>
      <c r="AA107" s="10" t="s">
        <v>101</v>
      </c>
      <c r="AB107" s="21">
        <v>3.360457433067205</v>
      </c>
      <c r="AC107" s="21">
        <v>3.360457433067205</v>
      </c>
      <c r="AD107" s="21">
        <v>3.360457433067205</v>
      </c>
      <c r="AE107" s="21">
        <v>58.40795062235857</v>
      </c>
      <c r="AF107" s="21">
        <v>58.40795062235857</v>
      </c>
      <c r="AG107" s="21">
        <v>58.40795062235857</v>
      </c>
      <c r="AH107" s="10" t="str">
        <f t="shared" si="3"/>
        <v>NO</v>
      </c>
    </row>
    <row r="108" spans="1:34" x14ac:dyDescent="0.25">
      <c r="A108" s="10">
        <v>2019</v>
      </c>
      <c r="B108" s="10" t="s">
        <v>585</v>
      </c>
      <c r="C108" s="10" t="s">
        <v>586</v>
      </c>
      <c r="D108" s="10" t="s">
        <v>587</v>
      </c>
      <c r="E108" s="10" t="s">
        <v>121</v>
      </c>
      <c r="F108" s="10">
        <v>37.075277999999997</v>
      </c>
      <c r="G108" s="10">
        <v>-88.09</v>
      </c>
      <c r="H108" s="20">
        <v>110009938719</v>
      </c>
      <c r="I108" s="10">
        <v>4952</v>
      </c>
      <c r="J108" s="10" t="s">
        <v>219</v>
      </c>
      <c r="K108" s="10">
        <v>339999</v>
      </c>
      <c r="L108" s="10" t="s">
        <v>220</v>
      </c>
      <c r="M108" s="10" t="s">
        <v>200</v>
      </c>
      <c r="N108" s="10" t="s">
        <v>201</v>
      </c>
      <c r="O108" s="10" t="s">
        <v>1096</v>
      </c>
      <c r="P108" s="10" t="s">
        <v>1097</v>
      </c>
      <c r="Q108" s="10">
        <v>365</v>
      </c>
      <c r="R108" s="10">
        <v>1.8616049379999999</v>
      </c>
      <c r="S108" s="10">
        <f t="shared" si="4"/>
        <v>5.1002875013698625E-3</v>
      </c>
      <c r="T108" s="10">
        <f t="shared" si="5"/>
        <v>8.8647854190476189E-2</v>
      </c>
      <c r="U108" s="10" t="s">
        <v>588</v>
      </c>
      <c r="V108" s="10">
        <v>3.3838630809999999</v>
      </c>
      <c r="W108" s="10" t="s">
        <v>93</v>
      </c>
      <c r="X108" s="10">
        <v>5.45546401</v>
      </c>
      <c r="Y108" s="10" t="s">
        <v>94</v>
      </c>
      <c r="Z108" s="10">
        <v>1.8820931830000001</v>
      </c>
      <c r="AA108" s="10" t="s">
        <v>95</v>
      </c>
      <c r="AB108" s="21">
        <v>2.7099016921362828</v>
      </c>
      <c r="AC108" s="21">
        <v>1.507238141521561</v>
      </c>
      <c r="AD108" s="21">
        <v>0.93489527050694687</v>
      </c>
      <c r="AE108" s="21">
        <v>47.100672268083017</v>
      </c>
      <c r="AF108" s="21">
        <v>26.197234364541419</v>
      </c>
      <c r="AG108" s="21">
        <v>16.24937017785884</v>
      </c>
      <c r="AH108" s="10" t="str">
        <f t="shared" si="3"/>
        <v>NO</v>
      </c>
    </row>
    <row r="109" spans="1:34" x14ac:dyDescent="0.25">
      <c r="A109" s="10">
        <v>2019</v>
      </c>
      <c r="B109" s="10" t="s">
        <v>589</v>
      </c>
      <c r="C109" s="10" t="s">
        <v>590</v>
      </c>
      <c r="D109" s="10" t="s">
        <v>591</v>
      </c>
      <c r="E109" s="10" t="s">
        <v>121</v>
      </c>
      <c r="F109" s="10">
        <v>38.542222000000002</v>
      </c>
      <c r="G109" s="10">
        <v>-84.831943999999993</v>
      </c>
      <c r="H109" s="20">
        <v>110009938737</v>
      </c>
      <c r="I109" s="10">
        <v>4952</v>
      </c>
      <c r="J109" s="10" t="s">
        <v>219</v>
      </c>
      <c r="K109" s="10">
        <v>339999</v>
      </c>
      <c r="L109" s="10" t="s">
        <v>220</v>
      </c>
      <c r="M109" s="10" t="s">
        <v>200</v>
      </c>
      <c r="N109" s="10" t="s">
        <v>201</v>
      </c>
      <c r="O109" s="10" t="s">
        <v>1096</v>
      </c>
      <c r="P109" s="10" t="s">
        <v>1097</v>
      </c>
      <c r="Q109" s="10">
        <v>365</v>
      </c>
      <c r="R109" s="10">
        <v>0.657951281</v>
      </c>
      <c r="S109" s="10">
        <f t="shared" si="4"/>
        <v>1.8026062493150686E-3</v>
      </c>
      <c r="T109" s="10">
        <f t="shared" si="5"/>
        <v>3.1331013380952379E-2</v>
      </c>
      <c r="U109" s="10" t="s">
        <v>592</v>
      </c>
      <c r="V109" s="10">
        <v>4.2347188259999999</v>
      </c>
      <c r="W109" s="10" t="s">
        <v>93</v>
      </c>
      <c r="X109" s="10">
        <v>6.4891010160000002</v>
      </c>
      <c r="Y109" s="10" t="s">
        <v>94</v>
      </c>
      <c r="Z109" s="10">
        <v>2.3740060129999998</v>
      </c>
      <c r="AA109" s="10" t="s">
        <v>95</v>
      </c>
      <c r="AB109" s="21">
        <v>0.7593098919901804</v>
      </c>
      <c r="AC109" s="21">
        <v>0.42567318478090344</v>
      </c>
      <c r="AD109" s="21">
        <v>0.27778982710708794</v>
      </c>
      <c r="AE109" s="21">
        <v>13.197529075067418</v>
      </c>
      <c r="AF109" s="21">
        <v>7.3986053545252251</v>
      </c>
      <c r="AG109" s="21">
        <v>4.828251756861289</v>
      </c>
      <c r="AH109" s="10" t="str">
        <f t="shared" si="3"/>
        <v>NO</v>
      </c>
    </row>
    <row r="110" spans="1:34" x14ac:dyDescent="0.25">
      <c r="A110" s="10">
        <v>2019</v>
      </c>
      <c r="B110" s="10" t="s">
        <v>593</v>
      </c>
      <c r="C110" s="10" t="s">
        <v>594</v>
      </c>
      <c r="D110" s="10" t="s">
        <v>317</v>
      </c>
      <c r="E110" s="10" t="s">
        <v>121</v>
      </c>
      <c r="F110" s="10">
        <v>37.177222</v>
      </c>
      <c r="G110" s="10">
        <v>-83.761388999999994</v>
      </c>
      <c r="H110" s="20">
        <v>110009938808</v>
      </c>
      <c r="I110" s="10">
        <v>4952</v>
      </c>
      <c r="J110" s="10" t="s">
        <v>219</v>
      </c>
      <c r="K110" s="10">
        <v>339999</v>
      </c>
      <c r="L110" s="10" t="s">
        <v>220</v>
      </c>
      <c r="M110" s="10" t="s">
        <v>200</v>
      </c>
      <c r="N110" s="10" t="s">
        <v>201</v>
      </c>
      <c r="O110" s="10" t="s">
        <v>1096</v>
      </c>
      <c r="P110" s="10" t="s">
        <v>1097</v>
      </c>
      <c r="Q110" s="10">
        <v>365</v>
      </c>
      <c r="R110" s="10">
        <v>3.446904875</v>
      </c>
      <c r="S110" s="10">
        <f t="shared" si="4"/>
        <v>9.4435749999999992E-3</v>
      </c>
      <c r="T110" s="10">
        <f t="shared" si="5"/>
        <v>0.16413832738095238</v>
      </c>
      <c r="U110" s="10" t="s">
        <v>595</v>
      </c>
      <c r="V110" s="10">
        <v>141.92420540000001</v>
      </c>
      <c r="W110" s="10" t="s">
        <v>93</v>
      </c>
      <c r="X110" s="10">
        <v>342.97517499999998</v>
      </c>
      <c r="Y110" s="10" t="s">
        <v>94</v>
      </c>
      <c r="Z110" s="10">
        <v>90.033030530000005</v>
      </c>
      <c r="AA110" s="10" t="s">
        <v>95</v>
      </c>
      <c r="AB110" s="21">
        <v>0.10489011582091859</v>
      </c>
      <c r="AC110" s="21">
        <v>6.6539565773041834E-2</v>
      </c>
      <c r="AD110" s="21">
        <v>2.7534281453460881E-2</v>
      </c>
      <c r="AE110" s="21">
        <v>1.8230901083159661</v>
      </c>
      <c r="AF110" s="21">
        <v>1.1565210241504891</v>
      </c>
      <c r="AG110" s="21">
        <v>0.47857203478634391</v>
      </c>
      <c r="AH110" s="10" t="str">
        <f t="shared" si="3"/>
        <v>NO</v>
      </c>
    </row>
    <row r="111" spans="1:34" x14ac:dyDescent="0.25">
      <c r="A111" s="10">
        <v>2019</v>
      </c>
      <c r="B111" s="10" t="s">
        <v>596</v>
      </c>
      <c r="C111" s="10" t="s">
        <v>597</v>
      </c>
      <c r="D111" s="10" t="s">
        <v>598</v>
      </c>
      <c r="E111" s="10" t="s">
        <v>187</v>
      </c>
      <c r="F111" s="10">
        <v>39.805480000000003</v>
      </c>
      <c r="G111" s="10">
        <v>-120.47149</v>
      </c>
      <c r="H111" s="20">
        <v>110010058757</v>
      </c>
      <c r="I111" s="10">
        <v>4952</v>
      </c>
      <c r="J111" s="10" t="s">
        <v>219</v>
      </c>
      <c r="K111" s="10">
        <v>339999</v>
      </c>
      <c r="L111" s="10" t="s">
        <v>220</v>
      </c>
      <c r="M111" s="10" t="s">
        <v>200</v>
      </c>
      <c r="N111" s="10" t="s">
        <v>201</v>
      </c>
      <c r="O111" s="10" t="s">
        <v>1096</v>
      </c>
      <c r="P111" s="10" t="s">
        <v>1097</v>
      </c>
      <c r="Q111" s="10">
        <v>365</v>
      </c>
      <c r="R111" s="10">
        <v>8.0819210000000006E-3</v>
      </c>
      <c r="S111" s="10">
        <f t="shared" si="4"/>
        <v>2.2142249315068494E-5</v>
      </c>
      <c r="T111" s="10">
        <f t="shared" si="5"/>
        <v>3.8485338095238097E-4</v>
      </c>
      <c r="U111" s="10" t="s">
        <v>599</v>
      </c>
      <c r="V111" s="10">
        <v>164.67237159999999</v>
      </c>
      <c r="W111" s="10" t="s">
        <v>93</v>
      </c>
      <c r="X111" s="10">
        <v>392.65566250000001</v>
      </c>
      <c r="Y111" s="10" t="s">
        <v>94</v>
      </c>
      <c r="Z111" s="10">
        <v>105.0119686</v>
      </c>
      <c r="AA111" s="10" t="s">
        <v>95</v>
      </c>
      <c r="AB111" s="21">
        <v>2.1085453030035369E-4</v>
      </c>
      <c r="AC111" s="21">
        <v>1.3446244260605824E-4</v>
      </c>
      <c r="AD111" s="21">
        <v>5.6391009807654291E-5</v>
      </c>
      <c r="AE111" s="21">
        <v>3.6648525504585287E-3</v>
      </c>
      <c r="AF111" s="21">
        <v>2.3370853119624407E-3</v>
      </c>
      <c r="AG111" s="21">
        <v>9.8012945618065786E-4</v>
      </c>
      <c r="AH111" s="10" t="str">
        <f t="shared" si="3"/>
        <v>NO</v>
      </c>
    </row>
    <row r="112" spans="1:34" x14ac:dyDescent="0.25">
      <c r="A112" s="10">
        <v>2022</v>
      </c>
      <c r="B112" s="10" t="s">
        <v>600</v>
      </c>
      <c r="C112" s="10" t="s">
        <v>601</v>
      </c>
      <c r="D112" s="10" t="s">
        <v>602</v>
      </c>
      <c r="E112" s="10" t="s">
        <v>187</v>
      </c>
      <c r="F112" s="10">
        <v>40.638300000000001</v>
      </c>
      <c r="G112" s="10">
        <v>-124.22553000000001</v>
      </c>
      <c r="H112" s="20">
        <v>110010059649</v>
      </c>
      <c r="I112" s="10">
        <v>4952</v>
      </c>
      <c r="J112" s="10" t="s">
        <v>219</v>
      </c>
      <c r="K112" s="10">
        <v>339999</v>
      </c>
      <c r="L112" s="10" t="s">
        <v>220</v>
      </c>
      <c r="M112" s="10" t="s">
        <v>200</v>
      </c>
      <c r="N112" s="10" t="s">
        <v>201</v>
      </c>
      <c r="O112" s="10" t="s">
        <v>1096</v>
      </c>
      <c r="P112" s="10" t="s">
        <v>603</v>
      </c>
      <c r="Q112" s="10">
        <v>365</v>
      </c>
      <c r="R112" s="10">
        <v>6.8385487999999994E-2</v>
      </c>
      <c r="S112" s="10">
        <f t="shared" si="4"/>
        <v>1.87357501369863E-4</v>
      </c>
      <c r="T112" s="10">
        <f t="shared" si="5"/>
        <v>3.2564518095238091E-3</v>
      </c>
      <c r="U112" s="10" t="s">
        <v>604</v>
      </c>
      <c r="V112" s="10">
        <v>0.748166259</v>
      </c>
      <c r="W112" s="10" t="s">
        <v>93</v>
      </c>
      <c r="X112" s="10">
        <v>2.274844597</v>
      </c>
      <c r="Y112" s="10" t="s">
        <v>94</v>
      </c>
      <c r="Z112" s="10">
        <v>0.39459889199999998</v>
      </c>
      <c r="AA112" s="10" t="s">
        <v>95</v>
      </c>
      <c r="AB112" s="21">
        <v>0.47480493526034279</v>
      </c>
      <c r="AC112" s="21">
        <v>0.25042228129919314</v>
      </c>
      <c r="AD112" s="21">
        <v>8.2360571626274914E-2</v>
      </c>
      <c r="AE112" s="21">
        <v>8.2525619700011958</v>
      </c>
      <c r="AF112" s="21">
        <v>4.3525777463907387</v>
      </c>
      <c r="AG112" s="21">
        <v>1.4315051735043021</v>
      </c>
      <c r="AH112" s="10" t="str">
        <f t="shared" si="3"/>
        <v>NO</v>
      </c>
    </row>
    <row r="113" spans="1:34" x14ac:dyDescent="0.25">
      <c r="A113" s="10">
        <v>2022</v>
      </c>
      <c r="B113" s="10" t="s">
        <v>605</v>
      </c>
      <c r="C113" s="10" t="s">
        <v>606</v>
      </c>
      <c r="D113" s="10" t="s">
        <v>534</v>
      </c>
      <c r="E113" s="10" t="s">
        <v>509</v>
      </c>
      <c r="F113" s="10">
        <v>22.079093</v>
      </c>
      <c r="G113" s="10">
        <v>-159.35138900000001</v>
      </c>
      <c r="H113" s="20">
        <v>110010731262</v>
      </c>
      <c r="I113" s="10">
        <v>4952</v>
      </c>
      <c r="J113" s="10" t="s">
        <v>219</v>
      </c>
      <c r="K113" s="10">
        <v>339999</v>
      </c>
      <c r="L113" s="10" t="s">
        <v>220</v>
      </c>
      <c r="M113" s="10" t="s">
        <v>200</v>
      </c>
      <c r="N113" s="10" t="s">
        <v>201</v>
      </c>
      <c r="O113" s="10" t="s">
        <v>1096</v>
      </c>
      <c r="P113" s="10" t="s">
        <v>1097</v>
      </c>
      <c r="Q113" s="10">
        <v>365</v>
      </c>
      <c r="R113" s="10">
        <v>0.21862633100000001</v>
      </c>
      <c r="S113" s="10">
        <f t="shared" si="4"/>
        <v>5.9897624931506846E-4</v>
      </c>
      <c r="T113" s="10">
        <f t="shared" si="5"/>
        <v>1.0410777666666668E-2</v>
      </c>
      <c r="U113" s="10" t="s">
        <v>607</v>
      </c>
      <c r="V113" s="10">
        <v>1.7439438386308068</v>
      </c>
      <c r="W113" s="10" t="s">
        <v>235</v>
      </c>
      <c r="X113" s="10">
        <v>1.7439438386308068</v>
      </c>
      <c r="Y113" s="10" t="s">
        <v>235</v>
      </c>
      <c r="Z113" s="10">
        <v>1.7439438386308068</v>
      </c>
      <c r="AA113" s="10" t="s">
        <v>235</v>
      </c>
      <c r="AB113" s="21">
        <v>0.34346074457611697</v>
      </c>
      <c r="AC113" s="21">
        <v>0.34346074457611697</v>
      </c>
      <c r="AD113" s="21">
        <v>0.34346074457611697</v>
      </c>
      <c r="AE113" s="21">
        <v>5.9696748462039384</v>
      </c>
      <c r="AF113" s="21">
        <v>5.9696748462039384</v>
      </c>
      <c r="AG113" s="21">
        <v>5.9696748462039384</v>
      </c>
      <c r="AH113" s="10" t="str">
        <f t="shared" si="3"/>
        <v>NO</v>
      </c>
    </row>
    <row r="114" spans="1:34" x14ac:dyDescent="0.25">
      <c r="A114" s="10">
        <v>2021</v>
      </c>
      <c r="B114" s="10" t="s">
        <v>608</v>
      </c>
      <c r="C114" s="10" t="s">
        <v>150</v>
      </c>
      <c r="D114" s="10" t="s">
        <v>609</v>
      </c>
      <c r="E114" s="10" t="s">
        <v>187</v>
      </c>
      <c r="F114" s="10">
        <v>38.333300000000001</v>
      </c>
      <c r="G114" s="10">
        <v>-120.7833</v>
      </c>
      <c r="H114" s="20">
        <v>110011373637</v>
      </c>
      <c r="I114" s="10">
        <v>4952</v>
      </c>
      <c r="J114" s="10" t="s">
        <v>219</v>
      </c>
      <c r="K114" s="10">
        <v>339999</v>
      </c>
      <c r="L114" s="10" t="s">
        <v>220</v>
      </c>
      <c r="M114" s="10" t="s">
        <v>200</v>
      </c>
      <c r="N114" s="10" t="s">
        <v>201</v>
      </c>
      <c r="O114" s="10" t="s">
        <v>1096</v>
      </c>
      <c r="P114" s="10" t="s">
        <v>371</v>
      </c>
      <c r="Q114" s="10">
        <v>365</v>
      </c>
      <c r="R114" s="10">
        <v>0.13427665999999999</v>
      </c>
      <c r="S114" s="10">
        <f t="shared" si="4"/>
        <v>3.6788126027397259E-4</v>
      </c>
      <c r="T114" s="10">
        <f t="shared" si="5"/>
        <v>6.3941266666666663E-3</v>
      </c>
      <c r="U114" s="10" t="s">
        <v>610</v>
      </c>
      <c r="V114" s="10">
        <v>2.0831491120000001</v>
      </c>
      <c r="W114" s="10" t="s">
        <v>101</v>
      </c>
      <c r="X114" s="10">
        <v>2.0831491120000001</v>
      </c>
      <c r="Y114" s="10" t="s">
        <v>101</v>
      </c>
      <c r="Z114" s="10">
        <v>2.0831491120000001</v>
      </c>
      <c r="AA114" s="10" t="s">
        <v>101</v>
      </c>
      <c r="AB114" s="21">
        <v>0.17659862088354075</v>
      </c>
      <c r="AC114" s="21">
        <v>0.17659862088354075</v>
      </c>
      <c r="AD114" s="21">
        <v>0.17659862088354075</v>
      </c>
      <c r="AE114" s="21">
        <v>3.0694522201186847</v>
      </c>
      <c r="AF114" s="21">
        <v>3.0694522201186847</v>
      </c>
      <c r="AG114" s="21">
        <v>3.0694522201186847</v>
      </c>
      <c r="AH114" s="10" t="str">
        <f t="shared" si="3"/>
        <v>NO</v>
      </c>
    </row>
    <row r="115" spans="1:34" x14ac:dyDescent="0.25">
      <c r="A115" s="10">
        <v>2023</v>
      </c>
      <c r="B115" s="10" t="s">
        <v>611</v>
      </c>
      <c r="C115" s="10" t="s">
        <v>612</v>
      </c>
      <c r="D115" s="10" t="s">
        <v>613</v>
      </c>
      <c r="E115" s="10" t="s">
        <v>614</v>
      </c>
      <c r="F115" s="10">
        <v>40.49682</v>
      </c>
      <c r="G115" s="10">
        <v>-105.11552</v>
      </c>
      <c r="H115" s="20">
        <v>110012150858</v>
      </c>
      <c r="I115" s="10">
        <v>4953</v>
      </c>
      <c r="J115" s="10" t="s">
        <v>219</v>
      </c>
      <c r="K115" s="10">
        <v>339999</v>
      </c>
      <c r="L115" s="10" t="s">
        <v>220</v>
      </c>
      <c r="M115" s="10" t="s">
        <v>200</v>
      </c>
      <c r="N115" s="10" t="s">
        <v>201</v>
      </c>
      <c r="O115" s="10" t="s">
        <v>422</v>
      </c>
      <c r="P115" s="10" t="s">
        <v>615</v>
      </c>
      <c r="Q115" s="10">
        <v>250</v>
      </c>
      <c r="R115" s="10">
        <v>2.4702489999999999E-3</v>
      </c>
      <c r="S115" s="10">
        <f t="shared" si="4"/>
        <v>9.8809959999999998E-6</v>
      </c>
      <c r="T115" s="10">
        <f t="shared" si="5"/>
        <v>1.1763090476190476E-4</v>
      </c>
      <c r="U115" s="10" t="s">
        <v>616</v>
      </c>
      <c r="V115" s="10" t="s">
        <v>500</v>
      </c>
      <c r="W115" s="10" t="s">
        <v>501</v>
      </c>
      <c r="X115" s="10" t="s">
        <v>500</v>
      </c>
      <c r="Y115" s="10" t="s">
        <v>500</v>
      </c>
      <c r="Z115" s="10" t="s">
        <v>500</v>
      </c>
      <c r="AA115" s="10" t="s">
        <v>501</v>
      </c>
      <c r="AB115" s="21">
        <v>0.7</v>
      </c>
      <c r="AC115" s="21">
        <v>0.7</v>
      </c>
      <c r="AD115" s="21">
        <v>0.7</v>
      </c>
      <c r="AE115" s="21">
        <v>0.7</v>
      </c>
      <c r="AF115" s="21">
        <v>0.7</v>
      </c>
      <c r="AG115" s="21">
        <v>0.7</v>
      </c>
      <c r="AH115" s="10" t="str">
        <f t="shared" si="3"/>
        <v>NO</v>
      </c>
    </row>
    <row r="116" spans="1:34" x14ac:dyDescent="0.25">
      <c r="A116" s="10">
        <v>2020</v>
      </c>
      <c r="B116" s="10" t="s">
        <v>617</v>
      </c>
      <c r="C116" s="10" t="s">
        <v>618</v>
      </c>
      <c r="D116" s="10" t="s">
        <v>619</v>
      </c>
      <c r="E116" s="10" t="s">
        <v>620</v>
      </c>
      <c r="F116" s="10">
        <v>32.802</v>
      </c>
      <c r="G116" s="10">
        <v>-109.711</v>
      </c>
      <c r="H116" s="20">
        <v>110012330520</v>
      </c>
      <c r="I116" s="10" t="s">
        <v>500</v>
      </c>
      <c r="J116" s="10" t="e">
        <v>#N/A</v>
      </c>
      <c r="K116" s="10" t="e">
        <v>#N/A</v>
      </c>
      <c r="L116" s="10" t="e">
        <v>#N/A</v>
      </c>
      <c r="M116" s="10" t="s">
        <v>497</v>
      </c>
      <c r="N116" s="10" t="s">
        <v>497</v>
      </c>
      <c r="O116" s="10" t="s">
        <v>1096</v>
      </c>
      <c r="P116" s="10" t="s">
        <v>1097</v>
      </c>
      <c r="Q116" s="10">
        <v>365</v>
      </c>
      <c r="R116" s="10">
        <v>0.283212625</v>
      </c>
      <c r="S116" s="10">
        <f t="shared" si="4"/>
        <v>7.7592500000000001E-4</v>
      </c>
      <c r="T116" s="10">
        <f t="shared" si="5"/>
        <v>1.3486315476190476E-2</v>
      </c>
      <c r="U116" s="10" t="s">
        <v>621</v>
      </c>
      <c r="V116" s="10">
        <v>2.6947273911980441</v>
      </c>
      <c r="W116" s="10" t="s">
        <v>235</v>
      </c>
      <c r="X116" s="10">
        <v>2.6947273911980441</v>
      </c>
      <c r="Y116" s="10" t="s">
        <v>235</v>
      </c>
      <c r="Z116" s="10">
        <v>2.6947273911980441</v>
      </c>
      <c r="AA116" s="10" t="s">
        <v>235</v>
      </c>
      <c r="AB116" s="21">
        <v>0.28794192783078992</v>
      </c>
      <c r="AC116" s="21">
        <v>0.28794192783078992</v>
      </c>
      <c r="AD116" s="21">
        <v>0.28794192783078992</v>
      </c>
      <c r="AE116" s="21">
        <v>5.0047049361065863</v>
      </c>
      <c r="AF116" s="21">
        <v>5.0047049361065863</v>
      </c>
      <c r="AG116" s="21">
        <v>5.0047049361065863</v>
      </c>
      <c r="AH116" s="10" t="str">
        <f t="shared" si="3"/>
        <v>NO</v>
      </c>
    </row>
    <row r="117" spans="1:34" x14ac:dyDescent="0.25">
      <c r="A117" s="10">
        <v>2023</v>
      </c>
      <c r="B117" s="10" t="s">
        <v>622</v>
      </c>
      <c r="C117" s="10" t="s">
        <v>479</v>
      </c>
      <c r="D117" s="10" t="s">
        <v>334</v>
      </c>
      <c r="E117" s="10" t="s">
        <v>187</v>
      </c>
      <c r="F117" s="10">
        <v>32.781489999999998</v>
      </c>
      <c r="G117" s="10">
        <v>-115.5035</v>
      </c>
      <c r="H117" s="20">
        <v>110012876557</v>
      </c>
      <c r="I117" s="10">
        <v>6515</v>
      </c>
      <c r="J117" s="10" t="s">
        <v>495</v>
      </c>
      <c r="K117" s="10">
        <v>517810</v>
      </c>
      <c r="L117" s="10" t="s">
        <v>496</v>
      </c>
      <c r="M117" s="10" t="s">
        <v>497</v>
      </c>
      <c r="N117" s="10" t="s">
        <v>497</v>
      </c>
      <c r="O117" s="10" t="s">
        <v>422</v>
      </c>
      <c r="P117" s="10" t="s">
        <v>623</v>
      </c>
      <c r="Q117" s="10">
        <v>250</v>
      </c>
      <c r="R117" s="10">
        <v>7.9437689999999998E-3</v>
      </c>
      <c r="S117" s="10">
        <f t="shared" si="4"/>
        <v>3.1775076000000001E-5</v>
      </c>
      <c r="T117" s="10">
        <f t="shared" si="5"/>
        <v>3.7827471428571429E-4</v>
      </c>
      <c r="U117" s="10" t="s">
        <v>624</v>
      </c>
      <c r="V117" s="10">
        <v>8.4170826405867968E-2</v>
      </c>
      <c r="W117" s="10" t="s">
        <v>235</v>
      </c>
      <c r="X117" s="10">
        <v>8.4170826405867968E-2</v>
      </c>
      <c r="Y117" s="10" t="s">
        <v>235</v>
      </c>
      <c r="Z117" s="10">
        <v>8.4170826405867968E-2</v>
      </c>
      <c r="AA117" s="10" t="s">
        <v>235</v>
      </c>
      <c r="AB117" s="21">
        <v>0.3775069980515815</v>
      </c>
      <c r="AC117" s="21">
        <v>0.3775069980515815</v>
      </c>
      <c r="AD117" s="21">
        <v>0.3775069980515815</v>
      </c>
      <c r="AE117" s="21">
        <v>4.4941309291854941</v>
      </c>
      <c r="AF117" s="21">
        <v>4.4941309291854941</v>
      </c>
      <c r="AG117" s="21">
        <v>4.4941309291854941</v>
      </c>
      <c r="AH117" s="10" t="str">
        <f t="shared" si="3"/>
        <v>NO</v>
      </c>
    </row>
    <row r="118" spans="1:34" x14ac:dyDescent="0.25">
      <c r="A118" s="10">
        <v>2023</v>
      </c>
      <c r="B118" s="10" t="s">
        <v>625</v>
      </c>
      <c r="C118" s="10" t="s">
        <v>479</v>
      </c>
      <c r="D118" s="10" t="s">
        <v>334</v>
      </c>
      <c r="E118" s="10" t="s">
        <v>187</v>
      </c>
      <c r="F118" s="10">
        <v>32.796432000000003</v>
      </c>
      <c r="G118" s="10">
        <v>-115.667761</v>
      </c>
      <c r="H118" s="20">
        <v>110013128169</v>
      </c>
      <c r="I118" s="10">
        <v>4952</v>
      </c>
      <c r="J118" s="10" t="s">
        <v>219</v>
      </c>
      <c r="K118" s="10">
        <v>339999</v>
      </c>
      <c r="L118" s="10" t="s">
        <v>220</v>
      </c>
      <c r="M118" s="10" t="s">
        <v>200</v>
      </c>
      <c r="N118" s="10" t="s">
        <v>201</v>
      </c>
      <c r="O118" s="10" t="s">
        <v>422</v>
      </c>
      <c r="P118" s="10" t="s">
        <v>626</v>
      </c>
      <c r="Q118" s="10">
        <v>250</v>
      </c>
      <c r="R118" s="10">
        <v>2.0722879999999998E-3</v>
      </c>
      <c r="S118" s="10">
        <f t="shared" si="4"/>
        <v>8.2891519999999989E-6</v>
      </c>
      <c r="T118" s="10">
        <f t="shared" si="5"/>
        <v>9.8680380952380939E-5</v>
      </c>
      <c r="U118" s="10" t="s">
        <v>627</v>
      </c>
      <c r="V118" s="10">
        <v>7.5659168704156482E-2</v>
      </c>
      <c r="W118" s="10" t="s">
        <v>235</v>
      </c>
      <c r="X118" s="10">
        <v>7.5659168704156482E-2</v>
      </c>
      <c r="Y118" s="10" t="s">
        <v>235</v>
      </c>
      <c r="Z118" s="10">
        <v>7.5659168704156482E-2</v>
      </c>
      <c r="AA118" s="10" t="s">
        <v>235</v>
      </c>
      <c r="AB118" s="21">
        <v>0.10955912075127805</v>
      </c>
      <c r="AC118" s="21">
        <v>0.10955912075127805</v>
      </c>
      <c r="AD118" s="21">
        <v>0.10955912075127805</v>
      </c>
      <c r="AE118" s="21">
        <v>1.3042752470390244</v>
      </c>
      <c r="AF118" s="21">
        <v>1.3042752470390244</v>
      </c>
      <c r="AG118" s="21">
        <v>1.3042752470390244</v>
      </c>
      <c r="AH118" s="10" t="str">
        <f t="shared" si="3"/>
        <v>NO</v>
      </c>
    </row>
    <row r="119" spans="1:34" x14ac:dyDescent="0.25">
      <c r="A119" s="10">
        <v>2023</v>
      </c>
      <c r="B119" s="10" t="s">
        <v>628</v>
      </c>
      <c r="C119" s="10" t="s">
        <v>629</v>
      </c>
      <c r="D119" s="10" t="s">
        <v>272</v>
      </c>
      <c r="E119" s="10" t="s">
        <v>75</v>
      </c>
      <c r="F119" s="10">
        <v>39.845474000000003</v>
      </c>
      <c r="G119" s="10">
        <v>-75.209485999999998</v>
      </c>
      <c r="H119" s="20">
        <v>110013317614</v>
      </c>
      <c r="I119" s="10">
        <v>2821</v>
      </c>
      <c r="J119" s="10" t="s">
        <v>87</v>
      </c>
      <c r="K119" s="10">
        <v>323120</v>
      </c>
      <c r="L119" s="10" t="s">
        <v>88</v>
      </c>
      <c r="M119" s="10" t="s">
        <v>89</v>
      </c>
      <c r="N119" s="10" t="s">
        <v>90</v>
      </c>
      <c r="O119" s="10" t="s">
        <v>422</v>
      </c>
      <c r="P119" s="10" t="s">
        <v>548</v>
      </c>
      <c r="Q119" s="10">
        <v>350</v>
      </c>
      <c r="R119" s="10">
        <v>3.6661600000000003E-2</v>
      </c>
      <c r="S119" s="10">
        <f t="shared" si="4"/>
        <v>1.0474742857142858E-4</v>
      </c>
      <c r="T119" s="10">
        <f t="shared" si="5"/>
        <v>1.7457904761904763E-3</v>
      </c>
      <c r="U119" s="10" t="s">
        <v>630</v>
      </c>
      <c r="V119" s="10">
        <v>1.62591687</v>
      </c>
      <c r="W119" s="10" t="s">
        <v>93</v>
      </c>
      <c r="X119" s="10">
        <v>1.654226907</v>
      </c>
      <c r="Y119" s="10" t="s">
        <v>94</v>
      </c>
      <c r="Z119" s="10">
        <v>1.5510129580000001</v>
      </c>
      <c r="AA119" s="10" t="s">
        <v>101</v>
      </c>
      <c r="AB119" s="21">
        <v>6.7534850712335934E-2</v>
      </c>
      <c r="AC119" s="21">
        <v>6.4423606461152333E-2</v>
      </c>
      <c r="AD119" s="21">
        <v>6.3321076527156614E-2</v>
      </c>
      <c r="AE119" s="21">
        <v>1.1255808452055989</v>
      </c>
      <c r="AF119" s="21">
        <v>1.0737267743525389</v>
      </c>
      <c r="AG119" s="21">
        <v>1.0553512754526102</v>
      </c>
      <c r="AH119" s="10" t="str">
        <f t="shared" si="3"/>
        <v>NO</v>
      </c>
    </row>
    <row r="120" spans="1:34" x14ac:dyDescent="0.25">
      <c r="A120" s="10">
        <v>2021</v>
      </c>
      <c r="B120" s="10" t="s">
        <v>631</v>
      </c>
      <c r="C120" s="10" t="s">
        <v>632</v>
      </c>
      <c r="D120" s="10" t="s">
        <v>633</v>
      </c>
      <c r="E120" s="10" t="s">
        <v>509</v>
      </c>
      <c r="F120" s="10">
        <v>19.713750000000001</v>
      </c>
      <c r="G120" s="10">
        <v>-155.01927800000001</v>
      </c>
      <c r="H120" s="20">
        <v>110013786698</v>
      </c>
      <c r="I120" s="10">
        <v>4952</v>
      </c>
      <c r="J120" s="10" t="s">
        <v>219</v>
      </c>
      <c r="K120" s="10">
        <v>339999</v>
      </c>
      <c r="L120" s="10" t="s">
        <v>220</v>
      </c>
      <c r="M120" s="10" t="s">
        <v>200</v>
      </c>
      <c r="N120" s="10" t="s">
        <v>201</v>
      </c>
      <c r="O120" s="10" t="s">
        <v>1096</v>
      </c>
      <c r="P120" s="10" t="s">
        <v>371</v>
      </c>
      <c r="Q120" s="10">
        <v>365</v>
      </c>
      <c r="R120" s="10">
        <v>2.305765225</v>
      </c>
      <c r="S120" s="10">
        <f t="shared" si="4"/>
        <v>6.3171650000000005E-3</v>
      </c>
      <c r="T120" s="10">
        <f t="shared" si="5"/>
        <v>0.10979834404761905</v>
      </c>
      <c r="U120" s="10" t="s">
        <v>634</v>
      </c>
      <c r="V120" s="10">
        <v>11.916319070904645</v>
      </c>
      <c r="W120" s="10" t="s">
        <v>235</v>
      </c>
      <c r="X120" s="10">
        <v>11.916319070904645</v>
      </c>
      <c r="Y120" s="10" t="s">
        <v>235</v>
      </c>
      <c r="Z120" s="10">
        <v>11.916319070904645</v>
      </c>
      <c r="AA120" s="10" t="s">
        <v>235</v>
      </c>
      <c r="AB120" s="21">
        <v>0.53012721146618491</v>
      </c>
      <c r="AC120" s="21">
        <v>0.53012721146618491</v>
      </c>
      <c r="AD120" s="21">
        <v>0.53012721146618491</v>
      </c>
      <c r="AE120" s="21">
        <v>9.2141158183408347</v>
      </c>
      <c r="AF120" s="21">
        <v>9.2141158183408347</v>
      </c>
      <c r="AG120" s="21">
        <v>9.2141158183408347</v>
      </c>
      <c r="AH120" s="10" t="str">
        <f t="shared" si="3"/>
        <v>NO</v>
      </c>
    </row>
    <row r="121" spans="1:34" x14ac:dyDescent="0.25">
      <c r="A121" s="10">
        <v>2019</v>
      </c>
      <c r="B121" s="10" t="s">
        <v>635</v>
      </c>
      <c r="C121" s="10" t="s">
        <v>636</v>
      </c>
      <c r="D121" s="10" t="s">
        <v>636</v>
      </c>
      <c r="E121" s="10" t="s">
        <v>187</v>
      </c>
      <c r="F121" s="10">
        <v>36.963245999999998</v>
      </c>
      <c r="G121" s="10">
        <v>-122.034009</v>
      </c>
      <c r="H121" s="20">
        <v>110013848453</v>
      </c>
      <c r="I121" s="10">
        <v>4952</v>
      </c>
      <c r="J121" s="10" t="s">
        <v>219</v>
      </c>
      <c r="K121" s="10">
        <v>339999</v>
      </c>
      <c r="L121" s="10" t="s">
        <v>220</v>
      </c>
      <c r="M121" s="10" t="s">
        <v>200</v>
      </c>
      <c r="N121" s="10" t="s">
        <v>201</v>
      </c>
      <c r="O121" s="10" t="s">
        <v>1096</v>
      </c>
      <c r="P121" s="10" t="s">
        <v>1097</v>
      </c>
      <c r="Q121" s="10">
        <v>365</v>
      </c>
      <c r="R121" s="10">
        <v>1.485631425</v>
      </c>
      <c r="S121" s="10">
        <f t="shared" si="4"/>
        <v>4.0702230821917807E-3</v>
      </c>
      <c r="T121" s="10">
        <f t="shared" si="5"/>
        <v>7.0744353571428567E-2</v>
      </c>
      <c r="U121" s="10" t="s">
        <v>637</v>
      </c>
      <c r="V121" s="10">
        <v>31.861967432762839</v>
      </c>
      <c r="W121" s="10" t="s">
        <v>83</v>
      </c>
      <c r="X121" s="10">
        <v>31.861967432762839</v>
      </c>
      <c r="Y121" s="10" t="s">
        <v>83</v>
      </c>
      <c r="Z121" s="10">
        <v>31.861967432762839</v>
      </c>
      <c r="AA121" s="10" t="s">
        <v>83</v>
      </c>
      <c r="AB121" s="21">
        <v>0.12774550381363065</v>
      </c>
      <c r="AC121" s="21">
        <v>0.12774550381363065</v>
      </c>
      <c r="AD121" s="21">
        <v>0.12774550381363065</v>
      </c>
      <c r="AE121" s="21">
        <v>2.2203385186654852</v>
      </c>
      <c r="AF121" s="21">
        <v>2.2203385186654852</v>
      </c>
      <c r="AG121" s="21">
        <v>2.2203385186654852</v>
      </c>
      <c r="AH121" s="10" t="str">
        <f t="shared" si="3"/>
        <v>NO</v>
      </c>
    </row>
    <row r="122" spans="1:34" x14ac:dyDescent="0.25">
      <c r="A122" s="10">
        <v>2019</v>
      </c>
      <c r="B122" s="10" t="s">
        <v>638</v>
      </c>
      <c r="C122" s="10" t="s">
        <v>639</v>
      </c>
      <c r="D122" s="10" t="s">
        <v>640</v>
      </c>
      <c r="E122" s="10" t="s">
        <v>121</v>
      </c>
      <c r="F122" s="10">
        <v>38.627777999999999</v>
      </c>
      <c r="G122" s="10">
        <v>-85.115832999999995</v>
      </c>
      <c r="H122" s="20">
        <v>110015632216</v>
      </c>
      <c r="I122" s="10">
        <v>4952</v>
      </c>
      <c r="J122" s="10" t="s">
        <v>219</v>
      </c>
      <c r="K122" s="10">
        <v>339999</v>
      </c>
      <c r="L122" s="10" t="s">
        <v>220</v>
      </c>
      <c r="M122" s="10" t="s">
        <v>200</v>
      </c>
      <c r="N122" s="10" t="s">
        <v>201</v>
      </c>
      <c r="O122" s="10" t="s">
        <v>1096</v>
      </c>
      <c r="P122" s="10" t="s">
        <v>1097</v>
      </c>
      <c r="Q122" s="10">
        <v>365</v>
      </c>
      <c r="R122" s="10">
        <v>5.8714812500000004</v>
      </c>
      <c r="S122" s="10">
        <f t="shared" si="4"/>
        <v>1.608625E-2</v>
      </c>
      <c r="T122" s="10">
        <f t="shared" si="5"/>
        <v>0.27959434523809523</v>
      </c>
      <c r="U122" s="10" t="s">
        <v>641</v>
      </c>
      <c r="V122" s="10">
        <v>6300.4792180000004</v>
      </c>
      <c r="W122" s="10" t="s">
        <v>93</v>
      </c>
      <c r="X122" s="10">
        <v>14278.1849</v>
      </c>
      <c r="Y122" s="10" t="s">
        <v>94</v>
      </c>
      <c r="Z122" s="10">
        <v>4567.7733170000001</v>
      </c>
      <c r="AA122" s="10" t="s">
        <v>95</v>
      </c>
      <c r="AB122" s="21">
        <v>3.5216830791780728E-3</v>
      </c>
      <c r="AC122" s="21">
        <v>2.5531788048824573E-3</v>
      </c>
      <c r="AD122" s="21">
        <v>1.126631298912511E-3</v>
      </c>
      <c r="AE122" s="21">
        <v>6.1210205899999835E-2</v>
      </c>
      <c r="AF122" s="21">
        <v>4.4376679227718901E-2</v>
      </c>
      <c r="AG122" s="21">
        <v>1.9581924957288881E-2</v>
      </c>
      <c r="AH122" s="10" t="str">
        <f t="shared" si="3"/>
        <v>NO</v>
      </c>
    </row>
    <row r="123" spans="1:34" x14ac:dyDescent="0.25">
      <c r="A123" s="10">
        <v>2020</v>
      </c>
      <c r="B123" s="10" t="s">
        <v>642</v>
      </c>
      <c r="C123" s="10" t="s">
        <v>494</v>
      </c>
      <c r="D123" s="10" t="s">
        <v>238</v>
      </c>
      <c r="E123" s="10" t="s">
        <v>370</v>
      </c>
      <c r="F123" s="10">
        <v>36.116160999999998</v>
      </c>
      <c r="G123" s="10">
        <v>-115.172741</v>
      </c>
      <c r="H123" s="20">
        <v>110015972562</v>
      </c>
      <c r="I123" s="10">
        <v>7011</v>
      </c>
      <c r="J123" s="10" t="s">
        <v>495</v>
      </c>
      <c r="K123" s="10">
        <v>517810</v>
      </c>
      <c r="L123" s="10" t="s">
        <v>496</v>
      </c>
      <c r="M123" s="10" t="s">
        <v>497</v>
      </c>
      <c r="N123" s="10" t="s">
        <v>497</v>
      </c>
      <c r="O123" s="10" t="s">
        <v>422</v>
      </c>
      <c r="P123" s="10" t="s">
        <v>498</v>
      </c>
      <c r="Q123" s="10">
        <v>250</v>
      </c>
      <c r="R123" s="10">
        <v>0.28724449200000002</v>
      </c>
      <c r="S123" s="10">
        <f t="shared" si="4"/>
        <v>1.1489779680000001E-3</v>
      </c>
      <c r="T123" s="10">
        <f t="shared" si="5"/>
        <v>1.3678309142857144E-2</v>
      </c>
      <c r="U123" s="10" t="s">
        <v>643</v>
      </c>
      <c r="V123" s="10">
        <v>1.7750611249999999</v>
      </c>
      <c r="W123" s="10" t="s">
        <v>93</v>
      </c>
      <c r="X123" s="10">
        <v>2.505078691</v>
      </c>
      <c r="Y123" s="10" t="s">
        <v>94</v>
      </c>
      <c r="Z123" s="10">
        <v>1.6342380439999999</v>
      </c>
      <c r="AA123" s="10" t="s">
        <v>101</v>
      </c>
      <c r="AB123" s="21">
        <v>0.70306646710275711</v>
      </c>
      <c r="AC123" s="21">
        <v>0.64728924081417205</v>
      </c>
      <c r="AD123" s="21">
        <v>0.45865943138949483</v>
      </c>
      <c r="AE123" s="21">
        <v>8.3698388940804413</v>
      </c>
      <c r="AF123" s="21">
        <v>7.7058242954068099</v>
      </c>
      <c r="AG123" s="21">
        <v>5.4602313260654149</v>
      </c>
      <c r="AH123" s="10" t="str">
        <f t="shared" si="3"/>
        <v>NO</v>
      </c>
    </row>
    <row r="124" spans="1:34" x14ac:dyDescent="0.25">
      <c r="A124" s="10">
        <v>2019</v>
      </c>
      <c r="B124" s="10" t="s">
        <v>644</v>
      </c>
      <c r="C124" s="10" t="s">
        <v>645</v>
      </c>
      <c r="D124" s="10" t="s">
        <v>571</v>
      </c>
      <c r="E124" s="10" t="s">
        <v>121</v>
      </c>
      <c r="F124" s="10">
        <v>37.852220000000003</v>
      </c>
      <c r="G124" s="10">
        <v>-84.363079999999997</v>
      </c>
      <c r="H124" s="20">
        <v>110016759444</v>
      </c>
      <c r="I124" s="10">
        <v>4952</v>
      </c>
      <c r="J124" s="10" t="s">
        <v>219</v>
      </c>
      <c r="K124" s="10">
        <v>339999</v>
      </c>
      <c r="L124" s="10" t="s">
        <v>220</v>
      </c>
      <c r="M124" s="10" t="s">
        <v>200</v>
      </c>
      <c r="N124" s="10" t="s">
        <v>201</v>
      </c>
      <c r="O124" s="10" t="s">
        <v>1096</v>
      </c>
      <c r="P124" s="10" t="s">
        <v>1097</v>
      </c>
      <c r="Q124" s="10">
        <v>365</v>
      </c>
      <c r="R124" s="10">
        <v>0.97397512500000005</v>
      </c>
      <c r="S124" s="10">
        <f t="shared" si="4"/>
        <v>2.6684250000000003E-3</v>
      </c>
      <c r="T124" s="10">
        <f t="shared" si="5"/>
        <v>4.6379767857142859E-2</v>
      </c>
      <c r="U124" s="10" t="s">
        <v>646</v>
      </c>
      <c r="V124" s="10">
        <v>3465.9511000000002</v>
      </c>
      <c r="W124" s="10" t="s">
        <v>93</v>
      </c>
      <c r="X124" s="10">
        <v>8097.3612210000001</v>
      </c>
      <c r="Y124" s="10" t="s">
        <v>94</v>
      </c>
      <c r="Z124" s="10">
        <v>2460.464993</v>
      </c>
      <c r="AA124" s="10" t="s">
        <v>95</v>
      </c>
      <c r="AB124" s="21">
        <v>1.0845206119947427E-3</v>
      </c>
      <c r="AC124" s="21">
        <v>7.698968978529445E-4</v>
      </c>
      <c r="AD124" s="21">
        <v>3.295425419678212E-4</v>
      </c>
      <c r="AE124" s="21">
        <v>1.8850001113241956E-2</v>
      </c>
      <c r="AF124" s="21">
        <v>1.3381541319824984E-2</v>
      </c>
      <c r="AG124" s="21">
        <v>5.7277632294407011E-3</v>
      </c>
      <c r="AH124" s="10" t="str">
        <f t="shared" si="3"/>
        <v>NO</v>
      </c>
    </row>
    <row r="125" spans="1:34" s="28" customFormat="1" x14ac:dyDescent="0.25">
      <c r="A125" s="28">
        <v>2019</v>
      </c>
      <c r="B125" s="29" t="s">
        <v>647</v>
      </c>
      <c r="C125" s="28" t="s">
        <v>648</v>
      </c>
      <c r="D125" s="28" t="s">
        <v>649</v>
      </c>
      <c r="E125" s="28" t="s">
        <v>187</v>
      </c>
      <c r="F125" s="28">
        <v>33.762349999999998</v>
      </c>
      <c r="G125" s="28">
        <v>-118.241775</v>
      </c>
      <c r="H125" s="30">
        <v>110017217545</v>
      </c>
      <c r="I125" s="28">
        <v>5171</v>
      </c>
      <c r="J125" s="28" t="s">
        <v>650</v>
      </c>
      <c r="K125" s="28">
        <v>425120</v>
      </c>
      <c r="L125" s="28" t="s">
        <v>651</v>
      </c>
      <c r="M125" s="28" t="s">
        <v>652</v>
      </c>
      <c r="N125" s="28" t="s">
        <v>653</v>
      </c>
      <c r="O125" s="9" t="s">
        <v>654</v>
      </c>
      <c r="P125" s="28" t="s">
        <v>655</v>
      </c>
      <c r="Q125" s="28">
        <v>250</v>
      </c>
      <c r="R125" s="28">
        <v>8.5171020000000004E-3</v>
      </c>
      <c r="S125" s="29">
        <f t="shared" si="4"/>
        <v>3.4068408000000003E-5</v>
      </c>
      <c r="T125" s="28">
        <f t="shared" si="5"/>
        <v>4.0557628571428572E-4</v>
      </c>
      <c r="U125" s="28" t="s">
        <v>656</v>
      </c>
      <c r="V125" s="28">
        <v>4.6381591687041569E-2</v>
      </c>
      <c r="W125" s="28" t="s">
        <v>83</v>
      </c>
      <c r="X125" s="28">
        <v>4.6381591687041569E-2</v>
      </c>
      <c r="Y125" s="28" t="s">
        <v>83</v>
      </c>
      <c r="Z125" s="28">
        <v>4.6381591687041569E-2</v>
      </c>
      <c r="AA125" s="28" t="s">
        <v>83</v>
      </c>
      <c r="AB125" s="31">
        <v>0.73452433952408513</v>
      </c>
      <c r="AC125" s="32">
        <v>0.73452433952408513</v>
      </c>
      <c r="AD125" s="32">
        <v>0.73452433952408513</v>
      </c>
      <c r="AE125" s="32">
        <v>8.7443373752867277</v>
      </c>
      <c r="AF125" s="32">
        <v>8.7443373752867277</v>
      </c>
      <c r="AG125" s="32">
        <v>8.7443373752867277</v>
      </c>
      <c r="AH125" s="28" t="str">
        <f t="shared" si="3"/>
        <v>NO</v>
      </c>
    </row>
    <row r="126" spans="1:34" x14ac:dyDescent="0.25">
      <c r="A126" s="10">
        <v>2020</v>
      </c>
      <c r="B126" s="10" t="s">
        <v>657</v>
      </c>
      <c r="C126" s="10" t="s">
        <v>494</v>
      </c>
      <c r="D126" s="10" t="s">
        <v>238</v>
      </c>
      <c r="E126" s="10" t="s">
        <v>370</v>
      </c>
      <c r="F126" s="10">
        <v>36.16478</v>
      </c>
      <c r="G126" s="10">
        <v>-115.14067</v>
      </c>
      <c r="H126" s="20">
        <v>110017237373</v>
      </c>
      <c r="I126" s="10">
        <v>8211</v>
      </c>
      <c r="J126" s="10" t="s">
        <v>658</v>
      </c>
      <c r="K126" s="10">
        <v>812990</v>
      </c>
      <c r="L126" s="10" t="s">
        <v>659</v>
      </c>
      <c r="M126" s="10" t="s">
        <v>475</v>
      </c>
      <c r="N126" s="10" t="s">
        <v>476</v>
      </c>
      <c r="O126" s="10" t="s">
        <v>422</v>
      </c>
      <c r="P126" s="10" t="s">
        <v>551</v>
      </c>
      <c r="Q126" s="10">
        <v>250</v>
      </c>
      <c r="R126" s="10">
        <v>3.350198E-3</v>
      </c>
      <c r="S126" s="10">
        <f t="shared" si="4"/>
        <v>1.3400792E-5</v>
      </c>
      <c r="T126" s="10">
        <f t="shared" si="5"/>
        <v>1.5953323809523808E-4</v>
      </c>
      <c r="U126" s="10" t="s">
        <v>660</v>
      </c>
      <c r="V126" s="10">
        <v>0.37829584352078244</v>
      </c>
      <c r="W126" s="10" t="s">
        <v>235</v>
      </c>
      <c r="X126" s="10">
        <v>0.37829584352078244</v>
      </c>
      <c r="Y126" s="10" t="s">
        <v>235</v>
      </c>
      <c r="Z126" s="10">
        <v>0.37829584352078244</v>
      </c>
      <c r="AA126" s="10" t="s">
        <v>235</v>
      </c>
      <c r="AB126" s="21">
        <v>3.5424105840760584E-2</v>
      </c>
      <c r="AC126" s="21">
        <v>3.5424105840760584E-2</v>
      </c>
      <c r="AD126" s="21">
        <v>3.5424105840760584E-2</v>
      </c>
      <c r="AE126" s="21">
        <v>0.42171554572334025</v>
      </c>
      <c r="AF126" s="21">
        <v>0.42171554572334025</v>
      </c>
      <c r="AG126" s="21">
        <v>0.42171554572334025</v>
      </c>
      <c r="AH126" s="10" t="str">
        <f t="shared" si="3"/>
        <v>NO</v>
      </c>
    </row>
    <row r="127" spans="1:34" x14ac:dyDescent="0.25">
      <c r="A127" s="10">
        <v>2019</v>
      </c>
      <c r="B127" s="10" t="s">
        <v>661</v>
      </c>
      <c r="C127" s="10" t="s">
        <v>662</v>
      </c>
      <c r="D127" s="10" t="s">
        <v>663</v>
      </c>
      <c r="E127" s="10" t="s">
        <v>161</v>
      </c>
      <c r="F127" s="10">
        <v>35.722341999999998</v>
      </c>
      <c r="G127" s="10">
        <v>-91.524983000000006</v>
      </c>
      <c r="H127" s="20">
        <v>110017432937</v>
      </c>
      <c r="I127" s="10">
        <v>2865</v>
      </c>
      <c r="J127" s="10" t="s">
        <v>87</v>
      </c>
      <c r="K127" s="10">
        <v>323120</v>
      </c>
      <c r="L127" s="10" t="s">
        <v>88</v>
      </c>
      <c r="M127" s="10" t="s">
        <v>89</v>
      </c>
      <c r="N127" s="10" t="s">
        <v>90</v>
      </c>
      <c r="O127" s="10" t="s">
        <v>80</v>
      </c>
      <c r="P127" s="10" t="s">
        <v>664</v>
      </c>
      <c r="Q127" s="10">
        <v>350</v>
      </c>
      <c r="R127" s="10">
        <v>5.8066599999999999</v>
      </c>
      <c r="S127" s="10">
        <f t="shared" si="4"/>
        <v>1.6590457142857142E-2</v>
      </c>
      <c r="T127" s="10">
        <f t="shared" si="5"/>
        <v>0.27650761904761906</v>
      </c>
      <c r="U127" s="10" t="s">
        <v>665</v>
      </c>
      <c r="V127" s="10">
        <v>15544.04645</v>
      </c>
      <c r="W127" s="10" t="s">
        <v>93</v>
      </c>
      <c r="X127" s="10">
        <v>27046.121910000002</v>
      </c>
      <c r="Y127" s="10" t="s">
        <v>94</v>
      </c>
      <c r="Z127" s="10">
        <v>11633.225619999999</v>
      </c>
      <c r="AA127" s="10" t="s">
        <v>95</v>
      </c>
      <c r="AB127" s="21">
        <v>1.4261269990616017E-3</v>
      </c>
      <c r="AC127" s="21">
        <v>1.067319066256209E-3</v>
      </c>
      <c r="AD127" s="21">
        <v>6.134135310808832E-4</v>
      </c>
      <c r="AE127" s="21">
        <v>2.3768783317693363E-2</v>
      </c>
      <c r="AF127" s="21">
        <v>1.7788651104270154E-2</v>
      </c>
      <c r="AG127" s="21">
        <v>1.0223558851348053E-2</v>
      </c>
      <c r="AH127" s="10" t="str">
        <f t="shared" si="3"/>
        <v>NO</v>
      </c>
    </row>
    <row r="128" spans="1:34" s="22" customFormat="1" x14ac:dyDescent="0.25">
      <c r="A128" s="22">
        <v>2021</v>
      </c>
      <c r="B128" s="25" t="s">
        <v>666</v>
      </c>
      <c r="C128" s="22" t="s">
        <v>667</v>
      </c>
      <c r="D128" s="22" t="s">
        <v>668</v>
      </c>
      <c r="E128" s="22" t="s">
        <v>136</v>
      </c>
      <c r="F128" s="22">
        <v>41.692782000000001</v>
      </c>
      <c r="G128" s="22">
        <v>-87.951100999999994</v>
      </c>
      <c r="H128" s="23">
        <v>110018199377</v>
      </c>
      <c r="I128" s="22">
        <v>4226</v>
      </c>
      <c r="J128" s="22" t="s">
        <v>219</v>
      </c>
      <c r="K128" s="22">
        <v>339999</v>
      </c>
      <c r="L128" s="22" t="s">
        <v>220</v>
      </c>
      <c r="M128" s="22" t="s">
        <v>200</v>
      </c>
      <c r="N128" s="22" t="s">
        <v>201</v>
      </c>
      <c r="O128" s="22" t="s">
        <v>654</v>
      </c>
      <c r="P128" s="22" t="s">
        <v>669</v>
      </c>
      <c r="Q128" s="22">
        <v>250</v>
      </c>
      <c r="R128" s="22">
        <v>427.35197310000001</v>
      </c>
      <c r="S128" s="25">
        <f t="shared" si="4"/>
        <v>1.7094078924</v>
      </c>
      <c r="T128" s="22">
        <f t="shared" si="5"/>
        <v>20.350093957142857</v>
      </c>
      <c r="U128" s="22" t="s">
        <v>670</v>
      </c>
      <c r="V128" s="22">
        <v>654.08312960000001</v>
      </c>
      <c r="W128" s="22" t="s">
        <v>93</v>
      </c>
      <c r="X128" s="22">
        <v>948.76647209999999</v>
      </c>
      <c r="Y128" s="22" t="s">
        <v>94</v>
      </c>
      <c r="Z128" s="22">
        <v>437.86097239999998</v>
      </c>
      <c r="AA128" s="22" t="s">
        <v>95</v>
      </c>
      <c r="AB128" s="26">
        <v>3.903996930876044</v>
      </c>
      <c r="AC128" s="24">
        <v>2.6134413426094274</v>
      </c>
      <c r="AD128" s="24">
        <v>1.801716167959009</v>
      </c>
      <c r="AE128" s="24">
        <v>46.476153939000518</v>
      </c>
      <c r="AF128" s="24">
        <v>31.112396935826514</v>
      </c>
      <c r="AG128" s="24">
        <v>21.44900199951201</v>
      </c>
      <c r="AH128" s="22" t="str">
        <f t="shared" si="3"/>
        <v>NO</v>
      </c>
    </row>
    <row r="129" spans="1:34" x14ac:dyDescent="0.25">
      <c r="A129" s="10">
        <v>2021</v>
      </c>
      <c r="B129" s="10" t="s">
        <v>671</v>
      </c>
      <c r="C129" s="10" t="s">
        <v>494</v>
      </c>
      <c r="D129" s="10" t="s">
        <v>238</v>
      </c>
      <c r="E129" s="10" t="s">
        <v>370</v>
      </c>
      <c r="F129" s="10">
        <v>36.137529999999998</v>
      </c>
      <c r="G129" s="10">
        <v>-115.15479000000001</v>
      </c>
      <c r="H129" s="20">
        <v>110020039402</v>
      </c>
      <c r="I129" s="10">
        <v>7011</v>
      </c>
      <c r="J129" s="10" t="s">
        <v>495</v>
      </c>
      <c r="K129" s="10">
        <v>517810</v>
      </c>
      <c r="L129" s="10" t="s">
        <v>496</v>
      </c>
      <c r="M129" s="10" t="s">
        <v>497</v>
      </c>
      <c r="N129" s="10" t="s">
        <v>497</v>
      </c>
      <c r="O129" s="10" t="s">
        <v>422</v>
      </c>
      <c r="P129" s="10" t="s">
        <v>672</v>
      </c>
      <c r="Q129" s="10">
        <v>250</v>
      </c>
      <c r="R129" s="10">
        <v>3.3080990000000001E-3</v>
      </c>
      <c r="S129" s="10">
        <f t="shared" si="4"/>
        <v>1.3232396E-5</v>
      </c>
      <c r="T129" s="10">
        <f t="shared" si="5"/>
        <v>1.5752852380952382E-4</v>
      </c>
      <c r="U129" s="10" t="s">
        <v>673</v>
      </c>
      <c r="V129" s="10">
        <v>1.7750611249999999</v>
      </c>
      <c r="W129" s="10" t="s">
        <v>93</v>
      </c>
      <c r="X129" s="10">
        <v>2.505078691</v>
      </c>
      <c r="Y129" s="10" t="s">
        <v>94</v>
      </c>
      <c r="Z129" s="10">
        <v>0.96511403399999995</v>
      </c>
      <c r="AA129" s="10" t="s">
        <v>95</v>
      </c>
      <c r="AB129" s="21">
        <v>1.3710707267572486E-2</v>
      </c>
      <c r="AC129" s="21">
        <v>7.4546142741985849E-3</v>
      </c>
      <c r="AD129" s="21">
        <v>5.282227679130419E-3</v>
      </c>
      <c r="AE129" s="21">
        <v>0.16322270556633914</v>
      </c>
      <c r="AF129" s="21">
        <v>8.8745408026173644E-2</v>
      </c>
      <c r="AG129" s="21">
        <v>6.2883662846790714E-2</v>
      </c>
      <c r="AH129" s="10" t="str">
        <f t="shared" si="3"/>
        <v>NO</v>
      </c>
    </row>
    <row r="130" spans="1:34" x14ac:dyDescent="0.25">
      <c r="A130" s="10">
        <v>2019</v>
      </c>
      <c r="B130" s="10" t="s">
        <v>674</v>
      </c>
      <c r="C130" s="10" t="s">
        <v>675</v>
      </c>
      <c r="D130" s="10" t="s">
        <v>507</v>
      </c>
      <c r="E130" s="10" t="s">
        <v>509</v>
      </c>
      <c r="F130" s="10">
        <v>21.329699999999999</v>
      </c>
      <c r="G130" s="10">
        <v>-158.03559999999999</v>
      </c>
      <c r="H130" s="20">
        <v>110020728943</v>
      </c>
      <c r="I130" s="10">
        <v>4952</v>
      </c>
      <c r="J130" s="10" t="s">
        <v>219</v>
      </c>
      <c r="K130" s="10">
        <v>339999</v>
      </c>
      <c r="L130" s="10" t="s">
        <v>220</v>
      </c>
      <c r="M130" s="10" t="s">
        <v>200</v>
      </c>
      <c r="N130" s="10" t="s">
        <v>201</v>
      </c>
      <c r="O130" s="10" t="s">
        <v>1096</v>
      </c>
      <c r="P130" s="10" t="s">
        <v>1097</v>
      </c>
      <c r="Q130" s="10">
        <v>365</v>
      </c>
      <c r="R130" s="10">
        <v>0.356734675</v>
      </c>
      <c r="S130" s="10">
        <f t="shared" si="4"/>
        <v>9.773552739726027E-4</v>
      </c>
      <c r="T130" s="10">
        <f t="shared" si="5"/>
        <v>1.6987365476190477E-2</v>
      </c>
      <c r="U130" s="10" t="s">
        <v>676</v>
      </c>
      <c r="V130" s="10">
        <v>149.26040801955992</v>
      </c>
      <c r="W130" s="10" t="s">
        <v>235</v>
      </c>
      <c r="X130" s="10">
        <v>149.26040801955992</v>
      </c>
      <c r="Y130" s="10" t="s">
        <v>235</v>
      </c>
      <c r="Z130" s="10">
        <v>149.26040801955992</v>
      </c>
      <c r="AA130" s="10" t="s">
        <v>235</v>
      </c>
      <c r="AB130" s="21">
        <v>6.5479874197082767E-3</v>
      </c>
      <c r="AC130" s="21">
        <v>6.5479874197082767E-3</v>
      </c>
      <c r="AD130" s="21">
        <v>6.5479874197082767E-3</v>
      </c>
      <c r="AE130" s="21">
        <v>0.11381025753302482</v>
      </c>
      <c r="AF130" s="21">
        <v>0.11381025753302482</v>
      </c>
      <c r="AG130" s="21">
        <v>0.11381025753302482</v>
      </c>
      <c r="AH130" s="10" t="str">
        <f t="shared" si="3"/>
        <v>NO</v>
      </c>
    </row>
    <row r="131" spans="1:34" x14ac:dyDescent="0.25">
      <c r="A131" s="10">
        <v>2023</v>
      </c>
      <c r="B131" s="10" t="s">
        <v>677</v>
      </c>
      <c r="C131" s="10" t="s">
        <v>678</v>
      </c>
      <c r="D131" s="10" t="s">
        <v>679</v>
      </c>
      <c r="E131" s="10" t="s">
        <v>121</v>
      </c>
      <c r="F131" s="10">
        <v>38.394444</v>
      </c>
      <c r="G131" s="10">
        <v>-84.284999999999997</v>
      </c>
      <c r="H131" s="20">
        <v>110020737540</v>
      </c>
      <c r="I131" s="10">
        <v>4952</v>
      </c>
      <c r="J131" s="10" t="s">
        <v>219</v>
      </c>
      <c r="K131" s="10">
        <v>339999</v>
      </c>
      <c r="L131" s="10" t="s">
        <v>220</v>
      </c>
      <c r="M131" s="10" t="s">
        <v>200</v>
      </c>
      <c r="N131" s="10" t="s">
        <v>201</v>
      </c>
      <c r="O131" s="10" t="s">
        <v>1096</v>
      </c>
      <c r="P131" s="10" t="s">
        <v>1098</v>
      </c>
      <c r="Q131" s="10">
        <v>365</v>
      </c>
      <c r="R131" s="10">
        <v>2.9322868130000002</v>
      </c>
      <c r="S131" s="10">
        <f t="shared" si="4"/>
        <v>8.0336625013698627E-3</v>
      </c>
      <c r="T131" s="10">
        <f t="shared" si="5"/>
        <v>0.13963270538095238</v>
      </c>
      <c r="U131" s="10" t="s">
        <v>680</v>
      </c>
      <c r="V131" s="10">
        <v>3.3100886310000002</v>
      </c>
      <c r="W131" s="10" t="s">
        <v>101</v>
      </c>
      <c r="X131" s="10">
        <v>3.3100886310000002</v>
      </c>
      <c r="Y131" s="10" t="s">
        <v>101</v>
      </c>
      <c r="Z131" s="10">
        <v>3.3100886310000002</v>
      </c>
      <c r="AA131" s="10" t="s">
        <v>101</v>
      </c>
      <c r="AB131" s="21">
        <v>2.4270233812267556</v>
      </c>
      <c r="AC131" s="21">
        <v>2.4270233812267556</v>
      </c>
      <c r="AD131" s="21">
        <v>2.4270233812267556</v>
      </c>
      <c r="AE131" s="21">
        <v>42.183977816560279</v>
      </c>
      <c r="AF131" s="21">
        <v>42.183977816560279</v>
      </c>
      <c r="AG131" s="21">
        <v>42.183977816560279</v>
      </c>
      <c r="AH131" s="10" t="str">
        <f t="shared" ref="AH131:AH194" si="6">IF($AE131&gt;$AJ$1,"YES","NO")</f>
        <v>NO</v>
      </c>
    </row>
    <row r="132" spans="1:34" x14ac:dyDescent="0.25">
      <c r="A132" s="10">
        <v>2019</v>
      </c>
      <c r="B132" s="10" t="s">
        <v>681</v>
      </c>
      <c r="C132" s="10" t="s">
        <v>682</v>
      </c>
      <c r="D132" s="10" t="s">
        <v>683</v>
      </c>
      <c r="E132" s="10" t="s">
        <v>121</v>
      </c>
      <c r="F132" s="10">
        <v>37.983888999999998</v>
      </c>
      <c r="G132" s="10">
        <v>-85.722778000000005</v>
      </c>
      <c r="H132" s="20">
        <v>110020941383</v>
      </c>
      <c r="I132" s="10">
        <v>4952</v>
      </c>
      <c r="J132" s="10" t="s">
        <v>219</v>
      </c>
      <c r="K132" s="10">
        <v>339999</v>
      </c>
      <c r="L132" s="10" t="s">
        <v>220</v>
      </c>
      <c r="M132" s="10" t="s">
        <v>200</v>
      </c>
      <c r="N132" s="10" t="s">
        <v>201</v>
      </c>
      <c r="O132" s="10" t="s">
        <v>1096</v>
      </c>
      <c r="P132" s="10" t="s">
        <v>1097</v>
      </c>
      <c r="Q132" s="10">
        <v>365</v>
      </c>
      <c r="R132" s="10">
        <v>2.3485925000000001</v>
      </c>
      <c r="S132" s="10">
        <f t="shared" ref="S132:S195" si="7">R132/Q132</f>
        <v>6.4345000000000001E-3</v>
      </c>
      <c r="T132" s="10">
        <f t="shared" ref="T132:T195" si="8">R132/21</f>
        <v>0.1118377380952381</v>
      </c>
      <c r="U132" s="10" t="s">
        <v>684</v>
      </c>
      <c r="V132" s="10">
        <v>654.23716379999996</v>
      </c>
      <c r="W132" s="10" t="s">
        <v>93</v>
      </c>
      <c r="X132" s="10">
        <v>1656.116839</v>
      </c>
      <c r="Y132" s="10" t="s">
        <v>94</v>
      </c>
      <c r="Z132" s="10">
        <v>437.96771719999998</v>
      </c>
      <c r="AA132" s="10" t="s">
        <v>95</v>
      </c>
      <c r="AB132" s="21">
        <v>1.4691722123120905E-2</v>
      </c>
      <c r="AC132" s="21">
        <v>9.8351184494420187E-3</v>
      </c>
      <c r="AD132" s="21">
        <v>3.8852935061546101E-3</v>
      </c>
      <c r="AE132" s="21">
        <v>0.25535612261614909</v>
      </c>
      <c r="AF132" s="21">
        <v>0.17094372543077796</v>
      </c>
      <c r="AG132" s="21">
        <v>6.7530101416496804E-2</v>
      </c>
      <c r="AH132" s="10" t="str">
        <f t="shared" si="6"/>
        <v>NO</v>
      </c>
    </row>
    <row r="133" spans="1:34" x14ac:dyDescent="0.25">
      <c r="A133" s="10">
        <v>2020</v>
      </c>
      <c r="B133" s="10" t="s">
        <v>685</v>
      </c>
      <c r="C133" s="10" t="s">
        <v>686</v>
      </c>
      <c r="D133" s="10" t="s">
        <v>507</v>
      </c>
      <c r="E133" s="10" t="s">
        <v>509</v>
      </c>
      <c r="F133" s="10">
        <v>21.348493999999999</v>
      </c>
      <c r="G133" s="10">
        <v>-157.94398899999999</v>
      </c>
      <c r="H133" s="20">
        <v>110022302417</v>
      </c>
      <c r="I133" s="10">
        <v>4952</v>
      </c>
      <c r="J133" s="10" t="s">
        <v>219</v>
      </c>
      <c r="K133" s="10">
        <v>339999</v>
      </c>
      <c r="L133" s="10" t="s">
        <v>220</v>
      </c>
      <c r="M133" s="10" t="s">
        <v>200</v>
      </c>
      <c r="N133" s="10" t="s">
        <v>201</v>
      </c>
      <c r="O133" s="10" t="s">
        <v>1096</v>
      </c>
      <c r="P133" s="10" t="s">
        <v>1097</v>
      </c>
      <c r="Q133" s="10">
        <v>365</v>
      </c>
      <c r="R133" s="10">
        <v>3.8682699999999999</v>
      </c>
      <c r="S133" s="10">
        <f t="shared" si="7"/>
        <v>1.0598E-2</v>
      </c>
      <c r="T133" s="10">
        <f t="shared" si="8"/>
        <v>0.18420333333333333</v>
      </c>
      <c r="U133" s="10" t="s">
        <v>687</v>
      </c>
      <c r="V133" s="10">
        <v>18.536496332518336</v>
      </c>
      <c r="W133" s="10" t="s">
        <v>235</v>
      </c>
      <c r="X133" s="10">
        <v>18.536496332518336</v>
      </c>
      <c r="Y133" s="10" t="s">
        <v>235</v>
      </c>
      <c r="Z133" s="10">
        <v>18.536496332518336</v>
      </c>
      <c r="AA133" s="10" t="s">
        <v>235</v>
      </c>
      <c r="AB133" s="21">
        <v>0.57173695664417801</v>
      </c>
      <c r="AC133" s="21">
        <v>0.57173695664417801</v>
      </c>
      <c r="AD133" s="21">
        <v>0.57173695664417801</v>
      </c>
      <c r="AE133" s="21">
        <v>9.9373328178630942</v>
      </c>
      <c r="AF133" s="21">
        <v>9.9373328178630942</v>
      </c>
      <c r="AG133" s="21">
        <v>9.9373328178630942</v>
      </c>
      <c r="AH133" s="10" t="str">
        <f t="shared" si="6"/>
        <v>NO</v>
      </c>
    </row>
    <row r="134" spans="1:34" x14ac:dyDescent="0.25">
      <c r="A134" s="10">
        <v>2022</v>
      </c>
      <c r="B134" s="10" t="s">
        <v>688</v>
      </c>
      <c r="C134" s="10" t="s">
        <v>689</v>
      </c>
      <c r="D134" s="10" t="s">
        <v>472</v>
      </c>
      <c r="E134" s="10" t="s">
        <v>121</v>
      </c>
      <c r="F134" s="10">
        <v>38.417499999999997</v>
      </c>
      <c r="G134" s="10">
        <v>-85.611109999999996</v>
      </c>
      <c r="H134" s="20">
        <v>110022905588</v>
      </c>
      <c r="I134" s="10">
        <v>4952</v>
      </c>
      <c r="J134" s="10" t="s">
        <v>219</v>
      </c>
      <c r="K134" s="10">
        <v>339999</v>
      </c>
      <c r="L134" s="10" t="s">
        <v>220</v>
      </c>
      <c r="M134" s="10" t="s">
        <v>200</v>
      </c>
      <c r="N134" s="10" t="s">
        <v>201</v>
      </c>
      <c r="O134" s="10" t="s">
        <v>1096</v>
      </c>
      <c r="P134" s="10" t="s">
        <v>1097</v>
      </c>
      <c r="Q134" s="10">
        <v>365</v>
      </c>
      <c r="R134" s="10">
        <v>2.756142375</v>
      </c>
      <c r="S134" s="10">
        <f t="shared" si="7"/>
        <v>7.551075E-3</v>
      </c>
      <c r="T134" s="10">
        <f t="shared" si="8"/>
        <v>0.13124487500000001</v>
      </c>
      <c r="U134" s="10" t="s">
        <v>690</v>
      </c>
      <c r="V134" s="10">
        <v>102400.3936</v>
      </c>
      <c r="W134" s="10" t="s">
        <v>93</v>
      </c>
      <c r="X134" s="10">
        <v>234591.12890000001</v>
      </c>
      <c r="Y134" s="10" t="s">
        <v>94</v>
      </c>
      <c r="Z134" s="10">
        <v>81894.974700000006</v>
      </c>
      <c r="AA134" s="10" t="s">
        <v>95</v>
      </c>
      <c r="AB134" s="21">
        <v>9.2204375514630933E-5</v>
      </c>
      <c r="AC134" s="21">
        <v>7.3740683356123351E-5</v>
      </c>
      <c r="AD134" s="21">
        <v>3.2188237617539337E-5</v>
      </c>
      <c r="AE134" s="21">
        <v>1.6025998601352522E-3</v>
      </c>
      <c r="AF134" s="21">
        <v>1.2816833059516679E-3</v>
      </c>
      <c r="AG134" s="21">
        <v>5.5946222525723142E-4</v>
      </c>
      <c r="AH134" s="10" t="str">
        <f t="shared" si="6"/>
        <v>NO</v>
      </c>
    </row>
    <row r="135" spans="1:34" x14ac:dyDescent="0.25">
      <c r="A135" s="10">
        <v>2023</v>
      </c>
      <c r="B135" s="10" t="s">
        <v>691</v>
      </c>
      <c r="C135" s="10" t="s">
        <v>692</v>
      </c>
      <c r="D135" s="10" t="s">
        <v>693</v>
      </c>
      <c r="E135" s="10" t="s">
        <v>121</v>
      </c>
      <c r="F135" s="10">
        <v>38.691943999999999</v>
      </c>
      <c r="G135" s="10">
        <v>-84.325000000000003</v>
      </c>
      <c r="H135" s="20">
        <v>110023140420</v>
      </c>
      <c r="I135" s="10">
        <v>4952</v>
      </c>
      <c r="J135" s="10" t="s">
        <v>219</v>
      </c>
      <c r="K135" s="10">
        <v>339999</v>
      </c>
      <c r="L135" s="10" t="s">
        <v>220</v>
      </c>
      <c r="M135" s="10" t="s">
        <v>200</v>
      </c>
      <c r="N135" s="10" t="s">
        <v>201</v>
      </c>
      <c r="O135" s="10" t="s">
        <v>1096</v>
      </c>
      <c r="P135" s="10" t="s">
        <v>1098</v>
      </c>
      <c r="Q135" s="10">
        <v>365</v>
      </c>
      <c r="R135" s="10">
        <v>1.4194029619999999</v>
      </c>
      <c r="S135" s="10">
        <f t="shared" si="7"/>
        <v>3.8887752383561644E-3</v>
      </c>
      <c r="T135" s="10">
        <f t="shared" si="8"/>
        <v>6.759061723809523E-2</v>
      </c>
      <c r="U135" s="10" t="s">
        <v>694</v>
      </c>
      <c r="V135" s="10">
        <v>3322.4229829999999</v>
      </c>
      <c r="W135" s="10" t="s">
        <v>93</v>
      </c>
      <c r="X135" s="10">
        <v>6773.2191700000003</v>
      </c>
      <c r="Y135" s="10" t="s">
        <v>94</v>
      </c>
      <c r="Z135" s="10">
        <v>2355.0663399999999</v>
      </c>
      <c r="AA135" s="10" t="s">
        <v>95</v>
      </c>
      <c r="AB135" s="21">
        <v>1.6512380871428719E-3</v>
      </c>
      <c r="AC135" s="21">
        <v>1.1704636219572421E-3</v>
      </c>
      <c r="AD135" s="21">
        <v>5.7413987953916512E-4</v>
      </c>
      <c r="AE135" s="21">
        <v>2.8700090562245147E-2</v>
      </c>
      <c r="AF135" s="21">
        <v>2.0343772476875868E-2</v>
      </c>
      <c r="AG135" s="21">
        <v>9.979097906275965E-3</v>
      </c>
      <c r="AH135" s="10" t="str">
        <f t="shared" si="6"/>
        <v>NO</v>
      </c>
    </row>
    <row r="136" spans="1:34" x14ac:dyDescent="0.25">
      <c r="A136" s="10">
        <v>2022</v>
      </c>
      <c r="B136" s="10" t="s">
        <v>695</v>
      </c>
      <c r="C136" s="10" t="s">
        <v>696</v>
      </c>
      <c r="D136" s="10" t="s">
        <v>697</v>
      </c>
      <c r="E136" s="10" t="s">
        <v>620</v>
      </c>
      <c r="F136" s="10">
        <v>36.091380999999998</v>
      </c>
      <c r="G136" s="10">
        <v>-111.289585</v>
      </c>
      <c r="H136" s="20">
        <v>110024409344</v>
      </c>
      <c r="I136" s="10">
        <v>4952</v>
      </c>
      <c r="J136" s="10" t="s">
        <v>219</v>
      </c>
      <c r="K136" s="10">
        <v>339999</v>
      </c>
      <c r="L136" s="10" t="s">
        <v>220</v>
      </c>
      <c r="M136" s="10" t="s">
        <v>200</v>
      </c>
      <c r="N136" s="10" t="s">
        <v>201</v>
      </c>
      <c r="O136" s="10" t="s">
        <v>1096</v>
      </c>
      <c r="P136" s="10" t="s">
        <v>1097</v>
      </c>
      <c r="Q136" s="10">
        <v>365</v>
      </c>
      <c r="R136" s="10">
        <v>1.9834611200000001</v>
      </c>
      <c r="S136" s="10">
        <f t="shared" si="7"/>
        <v>5.434140054794521E-3</v>
      </c>
      <c r="T136" s="10">
        <f t="shared" si="8"/>
        <v>9.4450529523809529E-2</v>
      </c>
      <c r="U136" s="10" t="s">
        <v>698</v>
      </c>
      <c r="V136" s="10">
        <v>7.0904645479999999</v>
      </c>
      <c r="W136" s="10" t="s">
        <v>93</v>
      </c>
      <c r="X136" s="10">
        <v>33.389365269999999</v>
      </c>
      <c r="Y136" s="10" t="s">
        <v>94</v>
      </c>
      <c r="Z136" s="10">
        <v>4.0477291900000001</v>
      </c>
      <c r="AA136" s="10" t="s">
        <v>95</v>
      </c>
      <c r="AB136" s="21">
        <v>1.342515716767732</v>
      </c>
      <c r="AC136" s="21">
        <v>0.76640113183096359</v>
      </c>
      <c r="AD136" s="21">
        <v>0.16275062466302825</v>
      </c>
      <c r="AE136" s="21">
        <v>23.334201743820099</v>
      </c>
      <c r="AF136" s="21">
        <v>13.320781577061984</v>
      </c>
      <c r="AG136" s="21">
        <v>2.8287608572383478</v>
      </c>
      <c r="AH136" s="10" t="str">
        <f t="shared" si="6"/>
        <v>NO</v>
      </c>
    </row>
    <row r="137" spans="1:34" x14ac:dyDescent="0.25">
      <c r="A137" s="10">
        <v>2023</v>
      </c>
      <c r="B137" s="10" t="s">
        <v>699</v>
      </c>
      <c r="C137" s="10" t="s">
        <v>700</v>
      </c>
      <c r="D137" s="10" t="s">
        <v>701</v>
      </c>
      <c r="E137" s="10" t="s">
        <v>702</v>
      </c>
      <c r="F137" s="10">
        <v>36.786963999999998</v>
      </c>
      <c r="G137" s="10">
        <v>-108.711493</v>
      </c>
      <c r="H137" s="20">
        <v>110024409362</v>
      </c>
      <c r="I137" s="10">
        <v>4952</v>
      </c>
      <c r="J137" s="10" t="s">
        <v>219</v>
      </c>
      <c r="K137" s="10">
        <v>339999</v>
      </c>
      <c r="L137" s="10" t="s">
        <v>220</v>
      </c>
      <c r="M137" s="10" t="s">
        <v>200</v>
      </c>
      <c r="N137" s="10" t="s">
        <v>201</v>
      </c>
      <c r="O137" s="10" t="s">
        <v>1096</v>
      </c>
      <c r="P137" s="10" t="s">
        <v>1097</v>
      </c>
      <c r="Q137" s="10">
        <v>365</v>
      </c>
      <c r="R137" s="10">
        <v>0.80347979999999997</v>
      </c>
      <c r="S137" s="10">
        <f t="shared" si="7"/>
        <v>2.2013145205479452E-3</v>
      </c>
      <c r="T137" s="10">
        <f t="shared" si="8"/>
        <v>3.8260942857142856E-2</v>
      </c>
      <c r="U137" s="10" t="s">
        <v>703</v>
      </c>
      <c r="V137" s="10">
        <v>2.3832638140000002</v>
      </c>
      <c r="W137" s="10" t="s">
        <v>101</v>
      </c>
      <c r="X137" s="10">
        <v>2.3832638140000002</v>
      </c>
      <c r="Y137" s="10" t="s">
        <v>101</v>
      </c>
      <c r="Z137" s="10">
        <v>2.3832638140000002</v>
      </c>
      <c r="AA137" s="10" t="s">
        <v>101</v>
      </c>
      <c r="AB137" s="21">
        <v>0.923655412219482</v>
      </c>
      <c r="AC137" s="21">
        <v>0.923655412219482</v>
      </c>
      <c r="AD137" s="21">
        <v>0.923655412219482</v>
      </c>
      <c r="AE137" s="21">
        <v>16.05401073619576</v>
      </c>
      <c r="AF137" s="21">
        <v>16.05401073619576</v>
      </c>
      <c r="AG137" s="21">
        <v>16.05401073619576</v>
      </c>
      <c r="AH137" s="10" t="str">
        <f t="shared" si="6"/>
        <v>NO</v>
      </c>
    </row>
    <row r="138" spans="1:34" x14ac:dyDescent="0.25">
      <c r="A138" s="10">
        <v>2022</v>
      </c>
      <c r="B138" s="10" t="s">
        <v>704</v>
      </c>
      <c r="C138" s="10" t="s">
        <v>705</v>
      </c>
      <c r="D138" s="10" t="s">
        <v>706</v>
      </c>
      <c r="E138" s="10" t="s">
        <v>620</v>
      </c>
      <c r="F138" s="10">
        <v>35.639485000000001</v>
      </c>
      <c r="G138" s="10">
        <v>-109.080939</v>
      </c>
      <c r="H138" s="20">
        <v>110024409433</v>
      </c>
      <c r="I138" s="10">
        <v>4952</v>
      </c>
      <c r="J138" s="10" t="s">
        <v>219</v>
      </c>
      <c r="K138" s="10">
        <v>339999</v>
      </c>
      <c r="L138" s="10" t="s">
        <v>220</v>
      </c>
      <c r="M138" s="10" t="s">
        <v>200</v>
      </c>
      <c r="N138" s="10" t="s">
        <v>201</v>
      </c>
      <c r="O138" s="10" t="s">
        <v>1096</v>
      </c>
      <c r="P138" s="10" t="s">
        <v>1097</v>
      </c>
      <c r="Q138" s="10">
        <v>365</v>
      </c>
      <c r="R138" s="10">
        <v>1.1604810000000001</v>
      </c>
      <c r="S138" s="10">
        <f t="shared" si="7"/>
        <v>3.1794000000000002E-3</v>
      </c>
      <c r="T138" s="10">
        <f t="shared" si="8"/>
        <v>5.5261000000000005E-2</v>
      </c>
      <c r="U138" s="10" t="s">
        <v>707</v>
      </c>
      <c r="V138" s="10">
        <v>7.0904645479999999</v>
      </c>
      <c r="W138" s="10" t="s">
        <v>93</v>
      </c>
      <c r="X138" s="10">
        <v>33.389365269999999</v>
      </c>
      <c r="Y138" s="10" t="s">
        <v>94</v>
      </c>
      <c r="Z138" s="10">
        <v>4.0477291900000001</v>
      </c>
      <c r="AA138" s="10" t="s">
        <v>95</v>
      </c>
      <c r="AB138" s="21">
        <v>0.78547744939428621</v>
      </c>
      <c r="AC138" s="21">
        <v>0.44840503446234847</v>
      </c>
      <c r="AD138" s="21">
        <v>9.5221935915525122E-2</v>
      </c>
      <c r="AE138" s="21">
        <v>13.652346144234023</v>
      </c>
      <c r="AF138" s="21">
        <v>7.7937065513693913</v>
      </c>
      <c r="AG138" s="21">
        <v>1.6550479337698416</v>
      </c>
      <c r="AH138" s="10" t="str">
        <f t="shared" si="6"/>
        <v>NO</v>
      </c>
    </row>
    <row r="139" spans="1:34" x14ac:dyDescent="0.25">
      <c r="A139" s="10">
        <v>2021</v>
      </c>
      <c r="B139" s="10" t="s">
        <v>708</v>
      </c>
      <c r="C139" s="10" t="s">
        <v>709</v>
      </c>
      <c r="D139" s="10" t="s">
        <v>710</v>
      </c>
      <c r="E139" s="10" t="s">
        <v>187</v>
      </c>
      <c r="F139" s="10">
        <v>37.908380000000001</v>
      </c>
      <c r="G139" s="10">
        <v>-120.61605</v>
      </c>
      <c r="H139" s="20">
        <v>110027858432</v>
      </c>
      <c r="I139" s="10">
        <v>4952</v>
      </c>
      <c r="J139" s="10" t="s">
        <v>219</v>
      </c>
      <c r="K139" s="10">
        <v>339999</v>
      </c>
      <c r="L139" s="10" t="s">
        <v>220</v>
      </c>
      <c r="M139" s="10" t="s">
        <v>200</v>
      </c>
      <c r="N139" s="10" t="s">
        <v>201</v>
      </c>
      <c r="O139" s="10" t="s">
        <v>1096</v>
      </c>
      <c r="P139" s="10" t="s">
        <v>711</v>
      </c>
      <c r="Q139" s="10">
        <v>365</v>
      </c>
      <c r="R139" s="10">
        <v>0.168200669</v>
      </c>
      <c r="S139" s="10">
        <f t="shared" si="7"/>
        <v>4.608237506849315E-4</v>
      </c>
      <c r="T139" s="10">
        <f t="shared" si="8"/>
        <v>8.0095556666666661E-3</v>
      </c>
      <c r="U139" s="10" t="s">
        <v>712</v>
      </c>
      <c r="V139" s="10">
        <v>0.64310293399999996</v>
      </c>
      <c r="W139" s="10" t="s">
        <v>101</v>
      </c>
      <c r="X139" s="10">
        <v>0.64310293399999996</v>
      </c>
      <c r="Y139" s="10" t="s">
        <v>101</v>
      </c>
      <c r="Z139" s="10">
        <v>0.64310293399999996</v>
      </c>
      <c r="AA139" s="10" t="s">
        <v>101</v>
      </c>
      <c r="AB139" s="21">
        <v>0.71656297354869714</v>
      </c>
      <c r="AC139" s="21">
        <v>0.71656297354869714</v>
      </c>
      <c r="AD139" s="21">
        <v>0.71656297354869714</v>
      </c>
      <c r="AE139" s="21">
        <v>12.454546921203544</v>
      </c>
      <c r="AF139" s="21">
        <v>12.454546921203544</v>
      </c>
      <c r="AG139" s="21">
        <v>12.454546921203544</v>
      </c>
      <c r="AH139" s="10" t="str">
        <f t="shared" si="6"/>
        <v>NO</v>
      </c>
    </row>
    <row r="140" spans="1:34" x14ac:dyDescent="0.25">
      <c r="A140" s="10">
        <v>2019</v>
      </c>
      <c r="B140" s="10" t="s">
        <v>713</v>
      </c>
      <c r="C140" s="10" t="s">
        <v>714</v>
      </c>
      <c r="D140" s="10" t="s">
        <v>649</v>
      </c>
      <c r="E140" s="10" t="s">
        <v>187</v>
      </c>
      <c r="F140" s="10">
        <v>33.791108999999999</v>
      </c>
      <c r="G140" s="10">
        <v>-118.244609</v>
      </c>
      <c r="H140" s="20">
        <v>110028243791</v>
      </c>
      <c r="I140" s="10">
        <v>5171</v>
      </c>
      <c r="J140" s="10" t="s">
        <v>650</v>
      </c>
      <c r="K140" s="10">
        <v>425120</v>
      </c>
      <c r="L140" s="10" t="s">
        <v>651</v>
      </c>
      <c r="M140" s="10" t="s">
        <v>652</v>
      </c>
      <c r="N140" s="10" t="s">
        <v>653</v>
      </c>
      <c r="O140" s="10" t="s">
        <v>654</v>
      </c>
      <c r="P140" s="10" t="s">
        <v>655</v>
      </c>
      <c r="Q140" s="10">
        <v>250</v>
      </c>
      <c r="R140" s="10">
        <v>2.0298055999999998E-2</v>
      </c>
      <c r="S140" s="10">
        <f t="shared" si="7"/>
        <v>8.119222399999999E-5</v>
      </c>
      <c r="T140" s="10">
        <f t="shared" si="8"/>
        <v>9.6657409523809518E-4</v>
      </c>
      <c r="U140" s="10" t="s">
        <v>715</v>
      </c>
      <c r="V140" s="10">
        <v>2.837218826</v>
      </c>
      <c r="W140" s="10" t="s">
        <v>101</v>
      </c>
      <c r="X140" s="10">
        <v>2.837218826</v>
      </c>
      <c r="Y140" s="10" t="s">
        <v>101</v>
      </c>
      <c r="Z140" s="10">
        <v>2.837218826</v>
      </c>
      <c r="AA140" s="10" t="s">
        <v>101</v>
      </c>
      <c r="AB140" s="21">
        <v>2.8616835351564097E-2</v>
      </c>
      <c r="AC140" s="21">
        <v>2.8616835351564097E-2</v>
      </c>
      <c r="AD140" s="21">
        <v>2.8616835351564097E-2</v>
      </c>
      <c r="AE140" s="21">
        <v>0.34067661132814409</v>
      </c>
      <c r="AF140" s="21">
        <v>0.34067661132814409</v>
      </c>
      <c r="AG140" s="21">
        <v>0.34067661132814409</v>
      </c>
      <c r="AH140" s="10" t="str">
        <f t="shared" si="6"/>
        <v>NO</v>
      </c>
    </row>
    <row r="141" spans="1:34" x14ac:dyDescent="0.25">
      <c r="A141" s="10">
        <v>2021</v>
      </c>
      <c r="B141" s="10" t="s">
        <v>716</v>
      </c>
      <c r="C141" s="10" t="s">
        <v>717</v>
      </c>
      <c r="D141" s="10" t="s">
        <v>710</v>
      </c>
      <c r="E141" s="10" t="s">
        <v>187</v>
      </c>
      <c r="F141" s="10">
        <v>38.060360000000003</v>
      </c>
      <c r="G141" s="10">
        <v>-120.53995999999999</v>
      </c>
      <c r="H141" s="20">
        <v>110030437524</v>
      </c>
      <c r="I141" s="10">
        <v>4952</v>
      </c>
      <c r="J141" s="10" t="s">
        <v>219</v>
      </c>
      <c r="K141" s="10">
        <v>339999</v>
      </c>
      <c r="L141" s="10" t="s">
        <v>220</v>
      </c>
      <c r="M141" s="10" t="s">
        <v>200</v>
      </c>
      <c r="N141" s="10" t="s">
        <v>201</v>
      </c>
      <c r="O141" s="10" t="s">
        <v>1096</v>
      </c>
      <c r="P141" s="10" t="s">
        <v>371</v>
      </c>
      <c r="Q141" s="10">
        <v>365</v>
      </c>
      <c r="R141" s="10">
        <v>3.3018447999999999E-2</v>
      </c>
      <c r="S141" s="10">
        <f t="shared" si="7"/>
        <v>9.0461501369863012E-5</v>
      </c>
      <c r="T141" s="10">
        <f t="shared" si="8"/>
        <v>1.5723070476190476E-3</v>
      </c>
      <c r="U141" s="10" t="s">
        <v>718</v>
      </c>
      <c r="V141" s="10">
        <v>1.1348875305623471</v>
      </c>
      <c r="W141" s="10" t="s">
        <v>235</v>
      </c>
      <c r="X141" s="10">
        <v>1.1348875305623471</v>
      </c>
      <c r="Y141" s="10" t="s">
        <v>235</v>
      </c>
      <c r="Z141" s="10">
        <v>1.1348875305623471</v>
      </c>
      <c r="AA141" s="10" t="s">
        <v>235</v>
      </c>
      <c r="AB141" s="21">
        <v>7.9709661912523183E-2</v>
      </c>
      <c r="AC141" s="21">
        <v>7.9709661912523183E-2</v>
      </c>
      <c r="AD141" s="21">
        <v>7.9709661912523183E-2</v>
      </c>
      <c r="AE141" s="21">
        <v>1.3854298380033792</v>
      </c>
      <c r="AF141" s="21">
        <v>1.3854298380033792</v>
      </c>
      <c r="AG141" s="21">
        <v>1.3854298380033792</v>
      </c>
      <c r="AH141" s="10" t="str">
        <f t="shared" si="6"/>
        <v>NO</v>
      </c>
    </row>
    <row r="142" spans="1:34" x14ac:dyDescent="0.25">
      <c r="A142" s="10">
        <v>2020</v>
      </c>
      <c r="B142" s="10" t="s">
        <v>719</v>
      </c>
      <c r="C142" s="10" t="s">
        <v>720</v>
      </c>
      <c r="D142" s="10" t="s">
        <v>721</v>
      </c>
      <c r="E142" s="10" t="s">
        <v>121</v>
      </c>
      <c r="F142" s="10">
        <v>38.127222000000003</v>
      </c>
      <c r="G142" s="10">
        <v>-83.769443999999993</v>
      </c>
      <c r="H142" s="20">
        <v>110030443544</v>
      </c>
      <c r="I142" s="10">
        <v>4952</v>
      </c>
      <c r="J142" s="10" t="s">
        <v>219</v>
      </c>
      <c r="K142" s="10">
        <v>339999</v>
      </c>
      <c r="L142" s="10" t="s">
        <v>220</v>
      </c>
      <c r="M142" s="10" t="s">
        <v>200</v>
      </c>
      <c r="N142" s="10" t="s">
        <v>201</v>
      </c>
      <c r="O142" s="10" t="s">
        <v>1096</v>
      </c>
      <c r="P142" s="10" t="s">
        <v>1097</v>
      </c>
      <c r="Q142" s="10">
        <v>365</v>
      </c>
      <c r="R142" s="10">
        <v>8.6345313000000007E-2</v>
      </c>
      <c r="S142" s="10">
        <f t="shared" si="7"/>
        <v>2.3656250136986303E-4</v>
      </c>
      <c r="T142" s="10">
        <f t="shared" si="8"/>
        <v>4.1116815714285718E-3</v>
      </c>
      <c r="U142" s="10" t="s">
        <v>722</v>
      </c>
      <c r="V142" s="10">
        <v>99.095354520000001</v>
      </c>
      <c r="W142" s="10" t="s">
        <v>93</v>
      </c>
      <c r="X142" s="10">
        <v>218.27098749999999</v>
      </c>
      <c r="Y142" s="10" t="s">
        <v>94</v>
      </c>
      <c r="Z142" s="10">
        <v>62.073664049999998</v>
      </c>
      <c r="AA142" s="10" t="s">
        <v>95</v>
      </c>
      <c r="AB142" s="21">
        <v>3.8109962572744735E-3</v>
      </c>
      <c r="AC142" s="21">
        <v>2.3872208996650658E-3</v>
      </c>
      <c r="AD142" s="21">
        <v>1.0838018560293682E-3</v>
      </c>
      <c r="AE142" s="21">
        <v>6.6238744471675381E-2</v>
      </c>
      <c r="AF142" s="21">
        <v>4.1492172779892811E-2</v>
      </c>
      <c r="AG142" s="21">
        <v>1.8837508450034259E-2</v>
      </c>
      <c r="AH142" s="10" t="str">
        <f t="shared" si="6"/>
        <v>NO</v>
      </c>
    </row>
    <row r="143" spans="1:34" x14ac:dyDescent="0.25">
      <c r="A143" s="10">
        <v>2019</v>
      </c>
      <c r="B143" s="10" t="s">
        <v>723</v>
      </c>
      <c r="C143" s="10" t="s">
        <v>724</v>
      </c>
      <c r="D143" s="10" t="s">
        <v>334</v>
      </c>
      <c r="E143" s="10" t="s">
        <v>187</v>
      </c>
      <c r="F143" s="10">
        <v>33.017359999999996</v>
      </c>
      <c r="G143" s="10">
        <v>-115.50923</v>
      </c>
      <c r="H143" s="20">
        <v>110030476465</v>
      </c>
      <c r="I143" s="10">
        <v>4952</v>
      </c>
      <c r="J143" s="10" t="s">
        <v>219</v>
      </c>
      <c r="K143" s="10">
        <v>339999</v>
      </c>
      <c r="L143" s="10" t="s">
        <v>220</v>
      </c>
      <c r="M143" s="10" t="s">
        <v>200</v>
      </c>
      <c r="N143" s="10" t="s">
        <v>201</v>
      </c>
      <c r="O143" s="10" t="s">
        <v>1096</v>
      </c>
      <c r="P143" s="10" t="s">
        <v>1097</v>
      </c>
      <c r="Q143" s="10">
        <v>365</v>
      </c>
      <c r="R143" s="10">
        <v>4.1860208000000003E-2</v>
      </c>
      <c r="S143" s="10">
        <f t="shared" si="7"/>
        <v>1.1468550136986302E-4</v>
      </c>
      <c r="T143" s="10">
        <f t="shared" si="8"/>
        <v>1.9933432380952383E-3</v>
      </c>
      <c r="U143" s="10" t="s">
        <v>725</v>
      </c>
      <c r="V143" s="10">
        <v>11.72717115</v>
      </c>
      <c r="W143" s="10" t="s">
        <v>101</v>
      </c>
      <c r="X143" s="10">
        <v>11.72717115</v>
      </c>
      <c r="Y143" s="10" t="s">
        <v>101</v>
      </c>
      <c r="Z143" s="10">
        <v>11.72717115</v>
      </c>
      <c r="AA143" s="10" t="s">
        <v>101</v>
      </c>
      <c r="AB143" s="21">
        <v>9.7794685438579113E-3</v>
      </c>
      <c r="AC143" s="21">
        <v>9.7794685438579113E-3</v>
      </c>
      <c r="AD143" s="21">
        <v>9.7794685438579113E-3</v>
      </c>
      <c r="AE143" s="21">
        <v>0.1699764770718161</v>
      </c>
      <c r="AF143" s="21">
        <v>0.1699764770718161</v>
      </c>
      <c r="AG143" s="21">
        <v>0.1699764770718161</v>
      </c>
      <c r="AH143" s="10" t="str">
        <f t="shared" si="6"/>
        <v>NO</v>
      </c>
    </row>
    <row r="144" spans="1:34" x14ac:dyDescent="0.25">
      <c r="A144" s="10">
        <v>2022</v>
      </c>
      <c r="B144" s="10" t="s">
        <v>726</v>
      </c>
      <c r="C144" s="10" t="s">
        <v>645</v>
      </c>
      <c r="D144" s="10" t="s">
        <v>571</v>
      </c>
      <c r="E144" s="10" t="s">
        <v>121</v>
      </c>
      <c r="F144" s="10">
        <v>37.801943999999999</v>
      </c>
      <c r="G144" s="10">
        <v>-84.261111</v>
      </c>
      <c r="H144" s="20">
        <v>110031112659</v>
      </c>
      <c r="I144" s="10">
        <v>4952</v>
      </c>
      <c r="J144" s="10" t="s">
        <v>219</v>
      </c>
      <c r="K144" s="10">
        <v>339999</v>
      </c>
      <c r="L144" s="10" t="s">
        <v>220</v>
      </c>
      <c r="M144" s="10" t="s">
        <v>200</v>
      </c>
      <c r="N144" s="10" t="s">
        <v>201</v>
      </c>
      <c r="O144" s="10" t="s">
        <v>1096</v>
      </c>
      <c r="P144" s="10" t="s">
        <v>1098</v>
      </c>
      <c r="Q144" s="10">
        <v>365</v>
      </c>
      <c r="R144" s="10">
        <v>34.448325879999999</v>
      </c>
      <c r="S144" s="10">
        <f t="shared" si="7"/>
        <v>9.4378975013698629E-2</v>
      </c>
      <c r="T144" s="10">
        <f t="shared" si="8"/>
        <v>1.6403964704761904</v>
      </c>
      <c r="U144" s="10" t="s">
        <v>727</v>
      </c>
      <c r="V144" s="10">
        <v>20.19804401</v>
      </c>
      <c r="W144" s="10" t="s">
        <v>93</v>
      </c>
      <c r="X144" s="10">
        <v>35.887129870000003</v>
      </c>
      <c r="Y144" s="10" t="s">
        <v>94</v>
      </c>
      <c r="Z144" s="10">
        <v>18.536496329999999</v>
      </c>
      <c r="AA144" s="10" t="s">
        <v>101</v>
      </c>
      <c r="AB144" s="21">
        <v>5.0915217921173692</v>
      </c>
      <c r="AC144" s="21">
        <v>4.6726789468807883</v>
      </c>
      <c r="AD144" s="21">
        <v>2.6298836199936715</v>
      </c>
      <c r="AE144" s="21">
        <v>88.495497815373312</v>
      </c>
      <c r="AF144" s="21">
        <v>81.215610267213705</v>
      </c>
      <c r="AG144" s="21">
        <v>45.709881966556665</v>
      </c>
      <c r="AH144" s="10" t="str">
        <f t="shared" si="6"/>
        <v>NO</v>
      </c>
    </row>
    <row r="145" spans="1:34" x14ac:dyDescent="0.25">
      <c r="A145" s="10">
        <v>2023</v>
      </c>
      <c r="B145" s="10" t="s">
        <v>728</v>
      </c>
      <c r="C145" s="10" t="s">
        <v>729</v>
      </c>
      <c r="D145" s="10" t="s">
        <v>730</v>
      </c>
      <c r="E145" s="10" t="s">
        <v>187</v>
      </c>
      <c r="F145" s="10">
        <v>38.074433999999997</v>
      </c>
      <c r="G145" s="10">
        <v>-122.144397</v>
      </c>
      <c r="H145" s="20">
        <v>110033145353</v>
      </c>
      <c r="I145" s="10">
        <v>2911</v>
      </c>
      <c r="J145" s="10" t="s">
        <v>287</v>
      </c>
      <c r="K145" s="10">
        <v>325920</v>
      </c>
      <c r="L145" s="10" t="s">
        <v>288</v>
      </c>
      <c r="M145" s="10" t="s">
        <v>289</v>
      </c>
      <c r="N145" s="10" t="s">
        <v>288</v>
      </c>
      <c r="O145" s="10" t="s">
        <v>80</v>
      </c>
      <c r="P145" s="10" t="s">
        <v>731</v>
      </c>
      <c r="Q145" s="10">
        <v>350</v>
      </c>
      <c r="R145" s="10">
        <v>0.27745942499999998</v>
      </c>
      <c r="S145" s="10">
        <f t="shared" si="7"/>
        <v>7.9274121428571419E-4</v>
      </c>
      <c r="T145" s="10">
        <f t="shared" si="8"/>
        <v>1.3212353571428571E-2</v>
      </c>
      <c r="U145" s="10" t="s">
        <v>732</v>
      </c>
      <c r="V145" s="10">
        <v>9.0791002439999993</v>
      </c>
      <c r="W145" s="10" t="s">
        <v>101</v>
      </c>
      <c r="X145" s="10">
        <v>9.0791002439999993</v>
      </c>
      <c r="Y145" s="10" t="s">
        <v>101</v>
      </c>
      <c r="Z145" s="10">
        <v>9.0791002439999993</v>
      </c>
      <c r="AA145" s="10" t="s">
        <v>101</v>
      </c>
      <c r="AB145" s="21">
        <v>8.7314953352299857E-2</v>
      </c>
      <c r="AC145" s="21">
        <v>8.7314953352299857E-2</v>
      </c>
      <c r="AD145" s="21">
        <v>8.7314953352299857E-2</v>
      </c>
      <c r="AE145" s="21">
        <v>1.4552492225383311</v>
      </c>
      <c r="AF145" s="21">
        <v>1.4552492225383311</v>
      </c>
      <c r="AG145" s="21">
        <v>1.4552492225383311</v>
      </c>
      <c r="AH145" s="10" t="str">
        <f t="shared" si="6"/>
        <v>NO</v>
      </c>
    </row>
    <row r="146" spans="1:34" x14ac:dyDescent="0.25">
      <c r="A146" s="10">
        <v>2021</v>
      </c>
      <c r="B146" s="10" t="s">
        <v>733</v>
      </c>
      <c r="C146" s="10" t="s">
        <v>420</v>
      </c>
      <c r="D146" s="10" t="s">
        <v>421</v>
      </c>
      <c r="E146" s="10" t="s">
        <v>267</v>
      </c>
      <c r="F146" s="10">
        <v>30.221900000000002</v>
      </c>
      <c r="G146" s="10">
        <v>-91.051500000000004</v>
      </c>
      <c r="H146" s="20">
        <v>110033659878</v>
      </c>
      <c r="I146" s="10">
        <v>2869</v>
      </c>
      <c r="J146" s="10" t="s">
        <v>76</v>
      </c>
      <c r="K146" s="10">
        <v>325180</v>
      </c>
      <c r="L146" s="10" t="s">
        <v>77</v>
      </c>
      <c r="M146" s="10" t="s">
        <v>78</v>
      </c>
      <c r="N146" s="10" t="s">
        <v>79</v>
      </c>
      <c r="O146" s="10" t="s">
        <v>80</v>
      </c>
      <c r="P146" s="10" t="s">
        <v>81</v>
      </c>
      <c r="Q146" s="10">
        <v>350</v>
      </c>
      <c r="R146" s="10">
        <v>3.9770400000000001</v>
      </c>
      <c r="S146" s="10">
        <f t="shared" si="7"/>
        <v>1.136297142857143E-2</v>
      </c>
      <c r="T146" s="10">
        <f t="shared" si="8"/>
        <v>0.18938285714285716</v>
      </c>
      <c r="U146" s="10" t="s">
        <v>734</v>
      </c>
      <c r="V146" s="10">
        <v>5.2923588510000004</v>
      </c>
      <c r="W146" s="10" t="s">
        <v>101</v>
      </c>
      <c r="X146" s="10">
        <v>5.2923588510000004</v>
      </c>
      <c r="Y146" s="10" t="s">
        <v>101</v>
      </c>
      <c r="Z146" s="10">
        <v>5.2923588510000004</v>
      </c>
      <c r="AA146" s="10" t="s">
        <v>101</v>
      </c>
      <c r="AB146" s="21">
        <v>2.1470523349761845</v>
      </c>
      <c r="AC146" s="21">
        <v>2.1470523349761845</v>
      </c>
      <c r="AD146" s="21">
        <v>2.1470523349761845</v>
      </c>
      <c r="AE146" s="21">
        <v>35.784205582936416</v>
      </c>
      <c r="AF146" s="21">
        <v>35.784205582936416</v>
      </c>
      <c r="AG146" s="21">
        <v>35.784205582936416</v>
      </c>
      <c r="AH146" s="10" t="str">
        <f t="shared" si="6"/>
        <v>NO</v>
      </c>
    </row>
    <row r="147" spans="1:34" x14ac:dyDescent="0.25">
      <c r="A147" s="10">
        <v>2023</v>
      </c>
      <c r="B147" s="10" t="s">
        <v>733</v>
      </c>
      <c r="C147" s="10" t="s">
        <v>420</v>
      </c>
      <c r="D147" s="10" t="s">
        <v>421</v>
      </c>
      <c r="E147" s="10" t="s">
        <v>267</v>
      </c>
      <c r="F147" s="10">
        <v>30.221900000000002</v>
      </c>
      <c r="G147" s="10">
        <v>-91.051500000000004</v>
      </c>
      <c r="H147" s="20">
        <v>110033659878</v>
      </c>
      <c r="I147" s="10">
        <v>2869</v>
      </c>
      <c r="J147" s="10" t="s">
        <v>76</v>
      </c>
      <c r="K147" s="10">
        <v>325180</v>
      </c>
      <c r="L147" s="10" t="s">
        <v>77</v>
      </c>
      <c r="M147" s="10" t="s">
        <v>78</v>
      </c>
      <c r="N147" s="10" t="s">
        <v>79</v>
      </c>
      <c r="O147" s="10" t="s">
        <v>80</v>
      </c>
      <c r="P147" s="10" t="s">
        <v>81</v>
      </c>
      <c r="Q147" s="10">
        <v>350</v>
      </c>
      <c r="R147" s="10">
        <v>3.8113299999999999</v>
      </c>
      <c r="S147" s="10">
        <f t="shared" si="7"/>
        <v>1.0889514285714285E-2</v>
      </c>
      <c r="T147" s="10">
        <f t="shared" si="8"/>
        <v>0.18149190476190474</v>
      </c>
      <c r="U147" s="10" t="s">
        <v>734</v>
      </c>
      <c r="V147" s="10">
        <v>5.2923588510000004</v>
      </c>
      <c r="W147" s="10" t="s">
        <v>101</v>
      </c>
      <c r="X147" s="10">
        <v>5.2923588510000004</v>
      </c>
      <c r="Y147" s="10" t="s">
        <v>101</v>
      </c>
      <c r="Z147" s="10">
        <v>5.2923588510000004</v>
      </c>
      <c r="AA147" s="10" t="s">
        <v>101</v>
      </c>
      <c r="AB147" s="21">
        <v>2.0575918210188435</v>
      </c>
      <c r="AC147" s="21">
        <v>2.0575918210188435</v>
      </c>
      <c r="AD147" s="21">
        <v>2.0575918210188435</v>
      </c>
      <c r="AE147" s="21">
        <v>34.29319701698072</v>
      </c>
      <c r="AF147" s="21">
        <v>34.29319701698072</v>
      </c>
      <c r="AG147" s="21">
        <v>34.29319701698072</v>
      </c>
      <c r="AH147" s="10" t="str">
        <f t="shared" si="6"/>
        <v>NO</v>
      </c>
    </row>
    <row r="148" spans="1:34" x14ac:dyDescent="0.25">
      <c r="A148" s="10">
        <v>2019</v>
      </c>
      <c r="B148" s="10" t="s">
        <v>735</v>
      </c>
      <c r="C148" s="10" t="s">
        <v>736</v>
      </c>
      <c r="D148" s="10" t="s">
        <v>165</v>
      </c>
      <c r="E148" s="10" t="s">
        <v>166</v>
      </c>
      <c r="F148" s="10">
        <v>29.717471</v>
      </c>
      <c r="G148" s="10">
        <v>-95.068008000000006</v>
      </c>
      <c r="H148" s="20">
        <v>110034641635</v>
      </c>
      <c r="I148" s="10">
        <v>2869</v>
      </c>
      <c r="J148" s="10" t="s">
        <v>76</v>
      </c>
      <c r="K148" s="10">
        <v>325180</v>
      </c>
      <c r="L148" s="10" t="s">
        <v>77</v>
      </c>
      <c r="M148" s="10" t="s">
        <v>78</v>
      </c>
      <c r="N148" s="10" t="s">
        <v>79</v>
      </c>
      <c r="O148" s="10" t="s">
        <v>80</v>
      </c>
      <c r="P148" s="10" t="s">
        <v>81</v>
      </c>
      <c r="Q148" s="10">
        <v>350</v>
      </c>
      <c r="R148" s="10">
        <v>4.4208800000000004</v>
      </c>
      <c r="S148" s="10">
        <f t="shared" si="7"/>
        <v>1.2631085714285716E-2</v>
      </c>
      <c r="T148" s="10">
        <f t="shared" si="8"/>
        <v>0.21051809523809525</v>
      </c>
      <c r="U148" s="10" t="s">
        <v>737</v>
      </c>
      <c r="V148" s="10">
        <v>7.4524281170000002</v>
      </c>
      <c r="W148" s="10" t="s">
        <v>101</v>
      </c>
      <c r="X148" s="10">
        <v>7.4524281170000002</v>
      </c>
      <c r="Y148" s="10" t="s">
        <v>101</v>
      </c>
      <c r="Z148" s="10">
        <v>7.4524281170000002</v>
      </c>
      <c r="AA148" s="10" t="s">
        <v>101</v>
      </c>
      <c r="AB148" s="21">
        <v>1.6948953436360552</v>
      </c>
      <c r="AC148" s="21">
        <v>1.6948953436360552</v>
      </c>
      <c r="AD148" s="21">
        <v>1.6948953436360552</v>
      </c>
      <c r="AE148" s="21">
        <v>28.248255727267587</v>
      </c>
      <c r="AF148" s="21">
        <v>28.248255727267587</v>
      </c>
      <c r="AG148" s="21">
        <v>28.248255727267587</v>
      </c>
      <c r="AH148" s="10" t="str">
        <f t="shared" si="6"/>
        <v>NO</v>
      </c>
    </row>
    <row r="149" spans="1:34" x14ac:dyDescent="0.25">
      <c r="A149" s="10">
        <v>2021</v>
      </c>
      <c r="B149" s="10" t="s">
        <v>738</v>
      </c>
      <c r="C149" s="10" t="s">
        <v>739</v>
      </c>
      <c r="D149" s="10" t="s">
        <v>397</v>
      </c>
      <c r="E149" s="10" t="s">
        <v>740</v>
      </c>
      <c r="F149" s="10">
        <v>38.987340000000003</v>
      </c>
      <c r="G149" s="10">
        <v>-77.026660000000007</v>
      </c>
      <c r="H149" s="20">
        <v>110037096674</v>
      </c>
      <c r="I149" s="10">
        <v>1522</v>
      </c>
      <c r="J149" s="10" t="s">
        <v>741</v>
      </c>
      <c r="K149" s="10">
        <v>213115</v>
      </c>
      <c r="L149" s="10" t="s">
        <v>742</v>
      </c>
      <c r="M149" s="10" t="s">
        <v>743</v>
      </c>
      <c r="N149" s="10" t="s">
        <v>744</v>
      </c>
      <c r="O149" s="10" t="s">
        <v>422</v>
      </c>
      <c r="P149" s="10" t="s">
        <v>551</v>
      </c>
      <c r="Q149" s="10">
        <v>250</v>
      </c>
      <c r="R149" s="10">
        <v>6.9468384999999994E-2</v>
      </c>
      <c r="S149" s="10">
        <f t="shared" si="7"/>
        <v>2.7787354E-4</v>
      </c>
      <c r="T149" s="10">
        <f t="shared" si="8"/>
        <v>3.308018333333333E-3</v>
      </c>
      <c r="U149" s="10" t="s">
        <v>745</v>
      </c>
      <c r="V149" s="10">
        <v>130.608802</v>
      </c>
      <c r="W149" s="10" t="s">
        <v>93</v>
      </c>
      <c r="X149" s="10">
        <v>160.57159490000001</v>
      </c>
      <c r="Y149" s="10" t="s">
        <v>94</v>
      </c>
      <c r="Z149" s="10">
        <v>82.612865360000001</v>
      </c>
      <c r="AA149" s="10" t="s">
        <v>95</v>
      </c>
      <c r="AB149" s="21">
        <v>3.3635625491152915E-3</v>
      </c>
      <c r="AC149" s="21">
        <v>2.1275253715289416E-3</v>
      </c>
      <c r="AD149" s="21">
        <v>1.7305273711272079E-3</v>
      </c>
      <c r="AE149" s="21">
        <v>4.0042411298991568E-2</v>
      </c>
      <c r="AF149" s="21">
        <v>2.5327682994392163E-2</v>
      </c>
      <c r="AG149" s="21">
        <v>2.060151632294295E-2</v>
      </c>
      <c r="AH149" s="10" t="str">
        <f t="shared" si="6"/>
        <v>NO</v>
      </c>
    </row>
    <row r="150" spans="1:34" x14ac:dyDescent="0.25">
      <c r="A150" s="10">
        <v>2022</v>
      </c>
      <c r="B150" s="10" t="s">
        <v>746</v>
      </c>
      <c r="C150" s="10" t="s">
        <v>747</v>
      </c>
      <c r="D150" s="10" t="s">
        <v>748</v>
      </c>
      <c r="E150" s="10" t="s">
        <v>187</v>
      </c>
      <c r="F150" s="10">
        <v>35.178620000000002</v>
      </c>
      <c r="G150" s="10">
        <v>-120.62067500000001</v>
      </c>
      <c r="H150" s="20">
        <v>110037256867</v>
      </c>
      <c r="I150" s="10">
        <v>2911</v>
      </c>
      <c r="J150" s="10" t="s">
        <v>287</v>
      </c>
      <c r="K150" s="10">
        <v>325920</v>
      </c>
      <c r="L150" s="10" t="s">
        <v>288</v>
      </c>
      <c r="M150" s="10" t="s">
        <v>289</v>
      </c>
      <c r="N150" s="10" t="s">
        <v>288</v>
      </c>
      <c r="O150" s="10" t="s">
        <v>1101</v>
      </c>
      <c r="P150" s="10" t="s">
        <v>749</v>
      </c>
      <c r="Q150" s="10">
        <v>250</v>
      </c>
      <c r="R150" s="10">
        <v>0.16232918800000001</v>
      </c>
      <c r="S150" s="10">
        <f t="shared" si="7"/>
        <v>6.4931675200000007E-4</v>
      </c>
      <c r="T150" s="10">
        <f t="shared" si="8"/>
        <v>7.7299613333333336E-3</v>
      </c>
      <c r="U150" s="10" t="s">
        <v>750</v>
      </c>
      <c r="V150" s="10">
        <v>1.667654177</v>
      </c>
      <c r="W150" s="10" t="s">
        <v>101</v>
      </c>
      <c r="X150" s="10">
        <v>3.6977766079999999</v>
      </c>
      <c r="Y150" s="10" t="s">
        <v>94</v>
      </c>
      <c r="Z150" s="10">
        <v>1.667654177</v>
      </c>
      <c r="AA150" s="10" t="s">
        <v>101</v>
      </c>
      <c r="AB150" s="21">
        <v>0.38935935336910088</v>
      </c>
      <c r="AC150" s="21">
        <v>0.38935935336910088</v>
      </c>
      <c r="AD150" s="21">
        <v>0.17559653295313402</v>
      </c>
      <c r="AE150" s="21">
        <v>4.6352303972512008</v>
      </c>
      <c r="AF150" s="21">
        <v>4.6352303972512008</v>
      </c>
      <c r="AG150" s="21">
        <v>2.0904349161087379</v>
      </c>
      <c r="AH150" s="10" t="str">
        <f t="shared" si="6"/>
        <v>NO</v>
      </c>
    </row>
    <row r="151" spans="1:34" x14ac:dyDescent="0.25">
      <c r="A151" s="10">
        <v>2021</v>
      </c>
      <c r="B151" s="10" t="s">
        <v>751</v>
      </c>
      <c r="C151" s="10" t="s">
        <v>752</v>
      </c>
      <c r="D151" s="10" t="s">
        <v>753</v>
      </c>
      <c r="E151" s="10" t="s">
        <v>121</v>
      </c>
      <c r="F151" s="10">
        <v>39.058610999999999</v>
      </c>
      <c r="G151" s="10">
        <v>-84.618055999999996</v>
      </c>
      <c r="H151" s="20">
        <v>110039639736</v>
      </c>
      <c r="I151" s="10">
        <v>4952</v>
      </c>
      <c r="J151" s="10" t="s">
        <v>219</v>
      </c>
      <c r="K151" s="10">
        <v>339999</v>
      </c>
      <c r="L151" s="10" t="s">
        <v>220</v>
      </c>
      <c r="M151" s="10" t="s">
        <v>200</v>
      </c>
      <c r="N151" s="10" t="s">
        <v>201</v>
      </c>
      <c r="O151" s="10" t="s">
        <v>1096</v>
      </c>
      <c r="P151" s="10" t="s">
        <v>1097</v>
      </c>
      <c r="Q151" s="10">
        <v>365</v>
      </c>
      <c r="R151" s="10">
        <v>22.366889749999999</v>
      </c>
      <c r="S151" s="10">
        <f t="shared" si="7"/>
        <v>6.1279149999999998E-2</v>
      </c>
      <c r="T151" s="10">
        <f t="shared" si="8"/>
        <v>1.065089988095238</v>
      </c>
      <c r="U151" s="10" t="s">
        <v>754</v>
      </c>
      <c r="V151" s="10">
        <v>3150.9633250000002</v>
      </c>
      <c r="W151" s="10" t="s">
        <v>93</v>
      </c>
      <c r="X151" s="10">
        <v>6792.5553890000001</v>
      </c>
      <c r="Y151" s="10" t="s">
        <v>94</v>
      </c>
      <c r="Z151" s="10">
        <v>2229.366978</v>
      </c>
      <c r="AA151" s="10" t="s">
        <v>95</v>
      </c>
      <c r="AB151" s="21">
        <v>2.7487242165475368E-2</v>
      </c>
      <c r="AC151" s="21">
        <v>1.9447750950893725E-2</v>
      </c>
      <c r="AD151" s="21">
        <v>9.0215164235887841E-3</v>
      </c>
      <c r="AE151" s="21">
        <v>0.47775444716183374</v>
      </c>
      <c r="AF151" s="21">
        <v>0.33802043319410519</v>
      </c>
      <c r="AG151" s="21">
        <v>0.15680254736237645</v>
      </c>
      <c r="AH151" s="10" t="str">
        <f t="shared" si="6"/>
        <v>NO</v>
      </c>
    </row>
    <row r="152" spans="1:34" x14ac:dyDescent="0.25">
      <c r="A152" s="10">
        <v>2021</v>
      </c>
      <c r="B152" s="10" t="s">
        <v>755</v>
      </c>
      <c r="C152" s="10" t="s">
        <v>756</v>
      </c>
      <c r="D152" s="10" t="s">
        <v>757</v>
      </c>
      <c r="E152" s="10" t="s">
        <v>121</v>
      </c>
      <c r="F152" s="10">
        <v>37.616959999999999</v>
      </c>
      <c r="G152" s="10">
        <v>-84.585099999999997</v>
      </c>
      <c r="H152" s="20">
        <v>110039705049</v>
      </c>
      <c r="I152" s="10">
        <v>4952</v>
      </c>
      <c r="J152" s="10" t="s">
        <v>219</v>
      </c>
      <c r="K152" s="10">
        <v>339999</v>
      </c>
      <c r="L152" s="10" t="s">
        <v>220</v>
      </c>
      <c r="M152" s="10" t="s">
        <v>200</v>
      </c>
      <c r="N152" s="10" t="s">
        <v>201</v>
      </c>
      <c r="O152" s="10" t="s">
        <v>1096</v>
      </c>
      <c r="P152" s="10" t="s">
        <v>1098</v>
      </c>
      <c r="Q152" s="10">
        <v>365</v>
      </c>
      <c r="R152" s="10">
        <v>3.2700696749999998</v>
      </c>
      <c r="S152" s="10">
        <f t="shared" si="7"/>
        <v>8.9590950000000003E-3</v>
      </c>
      <c r="T152" s="10">
        <f t="shared" si="8"/>
        <v>0.15571760357142855</v>
      </c>
      <c r="U152" s="10" t="s">
        <v>758</v>
      </c>
      <c r="V152" s="10">
        <v>1.8385178</v>
      </c>
      <c r="W152" s="10" t="s">
        <v>101</v>
      </c>
      <c r="X152" s="10">
        <v>2.2069170800000002</v>
      </c>
      <c r="Y152" s="10" t="s">
        <v>94</v>
      </c>
      <c r="Z152" s="10">
        <v>1.8385178</v>
      </c>
      <c r="AA152" s="10" t="s">
        <v>101</v>
      </c>
      <c r="AB152" s="21">
        <v>4.8729987819535934</v>
      </c>
      <c r="AC152" s="21">
        <v>4.8729987819535934</v>
      </c>
      <c r="AD152" s="21">
        <v>4.0595521604282476</v>
      </c>
      <c r="AE152" s="21">
        <v>84.697359781574349</v>
      </c>
      <c r="AF152" s="21">
        <v>84.697359781574349</v>
      </c>
      <c r="AG152" s="21">
        <v>70.558882788395735</v>
      </c>
      <c r="AH152" s="10" t="str">
        <f t="shared" si="6"/>
        <v>NO</v>
      </c>
    </row>
    <row r="153" spans="1:34" x14ac:dyDescent="0.25">
      <c r="A153" s="10">
        <v>2019</v>
      </c>
      <c r="B153" s="10" t="s">
        <v>759</v>
      </c>
      <c r="C153" s="10" t="s">
        <v>760</v>
      </c>
      <c r="D153" s="10" t="s">
        <v>397</v>
      </c>
      <c r="E153" s="10" t="s">
        <v>121</v>
      </c>
      <c r="F153" s="10">
        <v>38.101582000000001</v>
      </c>
      <c r="G153" s="10">
        <v>-83.919770999999997</v>
      </c>
      <c r="H153" s="20">
        <v>110039705361</v>
      </c>
      <c r="I153" s="10">
        <v>4952</v>
      </c>
      <c r="J153" s="10" t="s">
        <v>219</v>
      </c>
      <c r="K153" s="10">
        <v>339999</v>
      </c>
      <c r="L153" s="10" t="s">
        <v>220</v>
      </c>
      <c r="M153" s="10" t="s">
        <v>200</v>
      </c>
      <c r="N153" s="10" t="s">
        <v>201</v>
      </c>
      <c r="O153" s="10" t="s">
        <v>1096</v>
      </c>
      <c r="P153" s="10" t="s">
        <v>1097</v>
      </c>
      <c r="Q153" s="10">
        <v>365</v>
      </c>
      <c r="R153" s="10">
        <v>11.086738130000001</v>
      </c>
      <c r="S153" s="10">
        <f t="shared" si="7"/>
        <v>3.0374625013698631E-2</v>
      </c>
      <c r="T153" s="10">
        <f t="shared" si="8"/>
        <v>0.52793991095238102</v>
      </c>
      <c r="U153" s="10" t="s">
        <v>761</v>
      </c>
      <c r="V153" s="10">
        <v>14.69682152</v>
      </c>
      <c r="W153" s="10" t="s">
        <v>93</v>
      </c>
      <c r="X153" s="10">
        <v>24.5972616</v>
      </c>
      <c r="Y153" s="10" t="s">
        <v>94</v>
      </c>
      <c r="Z153" s="10">
        <v>8.6080086369999993</v>
      </c>
      <c r="AA153" s="10" t="s">
        <v>95</v>
      </c>
      <c r="AB153" s="21">
        <v>3.5286471348482022</v>
      </c>
      <c r="AC153" s="21">
        <v>2.0667479000383637</v>
      </c>
      <c r="AD153" s="21">
        <v>1.2348783172553905</v>
      </c>
      <c r="AE153" s="21">
        <v>61.331247819980668</v>
      </c>
      <c r="AF153" s="21">
        <v>35.922046834000135</v>
      </c>
      <c r="AG153" s="21">
        <v>21.463361228486551</v>
      </c>
      <c r="AH153" s="10" t="str">
        <f t="shared" si="6"/>
        <v>NO</v>
      </c>
    </row>
    <row r="154" spans="1:34" x14ac:dyDescent="0.25">
      <c r="A154" s="10">
        <v>2021</v>
      </c>
      <c r="B154" s="10" t="s">
        <v>762</v>
      </c>
      <c r="C154" s="10" t="s">
        <v>763</v>
      </c>
      <c r="D154" s="10" t="s">
        <v>764</v>
      </c>
      <c r="E154" s="10" t="s">
        <v>187</v>
      </c>
      <c r="F154" s="10">
        <v>38.730832999999997</v>
      </c>
      <c r="G154" s="10">
        <v>-120.846667</v>
      </c>
      <c r="H154" s="20">
        <v>110039757992</v>
      </c>
      <c r="I154" s="10">
        <v>4952</v>
      </c>
      <c r="J154" s="10" t="s">
        <v>219</v>
      </c>
      <c r="K154" s="10">
        <v>339999</v>
      </c>
      <c r="L154" s="10" t="s">
        <v>220</v>
      </c>
      <c r="M154" s="10" t="s">
        <v>200</v>
      </c>
      <c r="N154" s="10" t="s">
        <v>201</v>
      </c>
      <c r="O154" s="10" t="s">
        <v>1096</v>
      </c>
      <c r="P154" s="10" t="s">
        <v>1097</v>
      </c>
      <c r="Q154" s="10">
        <v>365</v>
      </c>
      <c r="R154" s="10">
        <v>7.1705461999999998E-2</v>
      </c>
      <c r="S154" s="10">
        <f t="shared" si="7"/>
        <v>1.964533205479452E-4</v>
      </c>
      <c r="T154" s="10">
        <f t="shared" si="8"/>
        <v>3.4145458095238093E-3</v>
      </c>
      <c r="U154" s="10" t="s">
        <v>765</v>
      </c>
      <c r="V154" s="10" t="s">
        <v>500</v>
      </c>
      <c r="W154" s="10" t="s">
        <v>501</v>
      </c>
      <c r="X154" s="10" t="s">
        <v>500</v>
      </c>
      <c r="Y154" s="10" t="s">
        <v>500</v>
      </c>
      <c r="Z154" s="10" t="s">
        <v>500</v>
      </c>
      <c r="AA154" s="10" t="s">
        <v>501</v>
      </c>
      <c r="AB154" s="21">
        <v>6.6000000000000003E-2</v>
      </c>
      <c r="AC154" s="21">
        <v>6.6000000000000003E-2</v>
      </c>
      <c r="AD154" s="21">
        <v>6.6000000000000003E-2</v>
      </c>
      <c r="AE154" s="21">
        <v>6.6000000000000003E-2</v>
      </c>
      <c r="AF154" s="21">
        <v>6.6000000000000003E-2</v>
      </c>
      <c r="AG154" s="21">
        <v>6.6000000000000003E-2</v>
      </c>
      <c r="AH154" s="10" t="str">
        <f t="shared" si="6"/>
        <v>NO</v>
      </c>
    </row>
    <row r="155" spans="1:34" x14ac:dyDescent="0.25">
      <c r="A155" s="10">
        <v>2021</v>
      </c>
      <c r="B155" s="10" t="s">
        <v>766</v>
      </c>
      <c r="C155" s="10" t="s">
        <v>767</v>
      </c>
      <c r="D155" s="10" t="s">
        <v>768</v>
      </c>
      <c r="E155" s="10" t="s">
        <v>187</v>
      </c>
      <c r="F155" s="10">
        <v>38.662149999999997</v>
      </c>
      <c r="G155" s="10">
        <v>-121.71407000000001</v>
      </c>
      <c r="H155" s="20">
        <v>110039782349</v>
      </c>
      <c r="I155" s="10">
        <v>4952</v>
      </c>
      <c r="J155" s="10" t="s">
        <v>219</v>
      </c>
      <c r="K155" s="10">
        <v>339999</v>
      </c>
      <c r="L155" s="10" t="s">
        <v>220</v>
      </c>
      <c r="M155" s="10" t="s">
        <v>200</v>
      </c>
      <c r="N155" s="10" t="s">
        <v>201</v>
      </c>
      <c r="O155" s="10" t="s">
        <v>1096</v>
      </c>
      <c r="P155" s="10" t="s">
        <v>1097</v>
      </c>
      <c r="Q155" s="10">
        <v>365</v>
      </c>
      <c r="R155" s="10">
        <v>0.32078026399999998</v>
      </c>
      <c r="S155" s="10">
        <f t="shared" si="7"/>
        <v>8.788500383561643E-4</v>
      </c>
      <c r="T155" s="10">
        <f t="shared" si="8"/>
        <v>1.5275250666666665E-2</v>
      </c>
      <c r="U155" s="10" t="s">
        <v>769</v>
      </c>
      <c r="V155" s="10">
        <v>14.138807151589244</v>
      </c>
      <c r="W155" s="10" t="s">
        <v>235</v>
      </c>
      <c r="X155" s="10">
        <v>14.138807151589244</v>
      </c>
      <c r="Y155" s="10" t="s">
        <v>235</v>
      </c>
      <c r="Z155" s="10">
        <v>14.138807151589244</v>
      </c>
      <c r="AA155" s="10" t="s">
        <v>235</v>
      </c>
      <c r="AB155" s="21">
        <v>6.2158711759314075E-2</v>
      </c>
      <c r="AC155" s="21">
        <v>6.2158711759314075E-2</v>
      </c>
      <c r="AD155" s="21">
        <v>6.2158711759314075E-2</v>
      </c>
      <c r="AE155" s="21">
        <v>1.0803776091499828</v>
      </c>
      <c r="AF155" s="21">
        <v>1.0803776091499828</v>
      </c>
      <c r="AG155" s="21">
        <v>1.0803776091499828</v>
      </c>
      <c r="AH155" s="10" t="str">
        <f t="shared" si="6"/>
        <v>NO</v>
      </c>
    </row>
    <row r="156" spans="1:34" x14ac:dyDescent="0.25">
      <c r="A156" s="10">
        <v>2022</v>
      </c>
      <c r="B156" s="10" t="s">
        <v>770</v>
      </c>
      <c r="C156" s="10" t="s">
        <v>771</v>
      </c>
      <c r="D156" s="10" t="s">
        <v>772</v>
      </c>
      <c r="E156" s="10" t="s">
        <v>187</v>
      </c>
      <c r="F156" s="10">
        <v>37.795589999999997</v>
      </c>
      <c r="G156" s="10">
        <v>-121.26000999999999</v>
      </c>
      <c r="H156" s="20">
        <v>110039801462</v>
      </c>
      <c r="I156" s="10">
        <v>4952</v>
      </c>
      <c r="J156" s="10" t="s">
        <v>219</v>
      </c>
      <c r="K156" s="10">
        <v>339999</v>
      </c>
      <c r="L156" s="10" t="s">
        <v>220</v>
      </c>
      <c r="M156" s="10" t="s">
        <v>200</v>
      </c>
      <c r="N156" s="10" t="s">
        <v>201</v>
      </c>
      <c r="O156" s="10" t="s">
        <v>1096</v>
      </c>
      <c r="P156" s="10" t="s">
        <v>773</v>
      </c>
      <c r="Q156" s="10">
        <v>365</v>
      </c>
      <c r="R156" s="10">
        <v>0.27096562699999999</v>
      </c>
      <c r="S156" s="10">
        <f t="shared" si="7"/>
        <v>7.4237158082191782E-4</v>
      </c>
      <c r="T156" s="10">
        <f t="shared" si="8"/>
        <v>1.2903125095238095E-2</v>
      </c>
      <c r="U156" s="10" t="s">
        <v>774</v>
      </c>
      <c r="V156" s="10">
        <v>4954.0391200000004</v>
      </c>
      <c r="W156" s="10" t="s">
        <v>93</v>
      </c>
      <c r="X156" s="10">
        <v>8930.0771810000006</v>
      </c>
      <c r="Y156" s="10" t="s">
        <v>94</v>
      </c>
      <c r="Z156" s="10">
        <v>3561.352922</v>
      </c>
      <c r="AA156" s="10" t="s">
        <v>95</v>
      </c>
      <c r="AB156" s="21">
        <v>2.084521239768098E-4</v>
      </c>
      <c r="AC156" s="21">
        <v>1.4985178010098514E-4</v>
      </c>
      <c r="AD156" s="21">
        <v>8.3131597384333719E-5</v>
      </c>
      <c r="AE156" s="21">
        <v>3.6230964405493129E-3</v>
      </c>
      <c r="AF156" s="21">
        <v>2.6045666541361697E-3</v>
      </c>
      <c r="AG156" s="21">
        <v>1.4449063354896098E-3</v>
      </c>
      <c r="AH156" s="10" t="str">
        <f t="shared" si="6"/>
        <v>NO</v>
      </c>
    </row>
    <row r="157" spans="1:34" s="22" customFormat="1" x14ac:dyDescent="0.25">
      <c r="A157" s="22">
        <v>2022</v>
      </c>
      <c r="B157" s="25" t="s">
        <v>775</v>
      </c>
      <c r="C157" s="22" t="s">
        <v>776</v>
      </c>
      <c r="D157" s="22" t="s">
        <v>777</v>
      </c>
      <c r="E157" s="22" t="s">
        <v>99</v>
      </c>
      <c r="F157" s="22">
        <v>39.904949999999999</v>
      </c>
      <c r="G157" s="22">
        <v>-80.150440000000003</v>
      </c>
      <c r="H157" s="23">
        <v>110039840740</v>
      </c>
      <c r="I157" s="22">
        <v>4952</v>
      </c>
      <c r="J157" s="22" t="s">
        <v>219</v>
      </c>
      <c r="K157" s="22">
        <v>339999</v>
      </c>
      <c r="L157" s="22" t="s">
        <v>220</v>
      </c>
      <c r="M157" s="22" t="s">
        <v>200</v>
      </c>
      <c r="N157" s="22" t="s">
        <v>201</v>
      </c>
      <c r="O157" s="22" t="s">
        <v>1096</v>
      </c>
      <c r="P157" s="22" t="s">
        <v>1098</v>
      </c>
      <c r="Q157" s="22">
        <v>365</v>
      </c>
      <c r="R157" s="22">
        <v>358.7079943</v>
      </c>
      <c r="S157" s="25">
        <f t="shared" si="7"/>
        <v>0.98276162821917812</v>
      </c>
      <c r="T157" s="22">
        <f t="shared" si="8"/>
        <v>17.081333061904761</v>
      </c>
      <c r="U157" s="25" t="s">
        <v>778</v>
      </c>
      <c r="V157" s="22">
        <v>91.154034229999993</v>
      </c>
      <c r="W157" s="22" t="s">
        <v>93</v>
      </c>
      <c r="X157" s="22">
        <v>187.13093309999999</v>
      </c>
      <c r="Y157" s="22" t="s">
        <v>94</v>
      </c>
      <c r="Z157" s="22">
        <v>56.931550960000003</v>
      </c>
      <c r="AA157" s="22" t="s">
        <v>95</v>
      </c>
      <c r="AB157" s="26">
        <v>17.262161519359704</v>
      </c>
      <c r="AC157" s="26">
        <v>10.781328950723919</v>
      </c>
      <c r="AD157" s="26">
        <v>5.2517326341444832</v>
      </c>
      <c r="AE157" s="26">
        <v>300.03280736029961</v>
      </c>
      <c r="AF157" s="26">
        <v>187.38976509591575</v>
      </c>
      <c r="AG157" s="26">
        <v>91.280114831558876</v>
      </c>
      <c r="AH157" s="22" t="str">
        <f t="shared" si="6"/>
        <v>NO</v>
      </c>
    </row>
    <row r="158" spans="1:34" x14ac:dyDescent="0.25">
      <c r="A158" s="10">
        <v>2021</v>
      </c>
      <c r="B158" s="10" t="s">
        <v>779</v>
      </c>
      <c r="C158" s="10" t="s">
        <v>780</v>
      </c>
      <c r="D158" s="10" t="s">
        <v>781</v>
      </c>
      <c r="E158" s="10" t="s">
        <v>121</v>
      </c>
      <c r="F158" s="10">
        <v>36.803610999999997</v>
      </c>
      <c r="G158" s="10">
        <v>-87.516389000000004</v>
      </c>
      <c r="H158" s="20">
        <v>110039994897</v>
      </c>
      <c r="I158" s="10">
        <v>4952</v>
      </c>
      <c r="J158" s="10" t="s">
        <v>219</v>
      </c>
      <c r="K158" s="10">
        <v>339999</v>
      </c>
      <c r="L158" s="10" t="s">
        <v>220</v>
      </c>
      <c r="M158" s="10" t="s">
        <v>200</v>
      </c>
      <c r="N158" s="10" t="s">
        <v>201</v>
      </c>
      <c r="O158" s="10" t="s">
        <v>1096</v>
      </c>
      <c r="P158" s="10" t="s">
        <v>1097</v>
      </c>
      <c r="Q158" s="10">
        <v>365</v>
      </c>
      <c r="R158" s="10">
        <v>13.051957440000001</v>
      </c>
      <c r="S158" s="10">
        <f t="shared" si="7"/>
        <v>3.575878750684932E-2</v>
      </c>
      <c r="T158" s="10">
        <f t="shared" si="8"/>
        <v>0.62152178285714288</v>
      </c>
      <c r="U158" s="10" t="s">
        <v>782</v>
      </c>
      <c r="V158" s="10">
        <v>51.481662589999999</v>
      </c>
      <c r="W158" s="10" t="s">
        <v>93</v>
      </c>
      <c r="X158" s="10">
        <v>103.81646000000001</v>
      </c>
      <c r="Y158" s="10" t="s">
        <v>94</v>
      </c>
      <c r="Z158" s="10">
        <v>31.513434969999999</v>
      </c>
      <c r="AA158" s="10" t="s">
        <v>95</v>
      </c>
      <c r="AB158" s="21">
        <v>1.1347156392469049</v>
      </c>
      <c r="AC158" s="21">
        <v>0.69459270947856389</v>
      </c>
      <c r="AD158" s="21">
        <v>0.3444423698019497</v>
      </c>
      <c r="AE158" s="21">
        <v>19.722438491672396</v>
      </c>
      <c r="AF158" s="21">
        <v>12.072682807603611</v>
      </c>
      <c r="AG158" s="21">
        <v>5.9867364275100785</v>
      </c>
      <c r="AH158" s="10" t="str">
        <f t="shared" si="6"/>
        <v>NO</v>
      </c>
    </row>
    <row r="159" spans="1:34" x14ac:dyDescent="0.25">
      <c r="A159" s="10">
        <v>2020</v>
      </c>
      <c r="B159" s="10" t="s">
        <v>783</v>
      </c>
      <c r="C159" s="10" t="s">
        <v>391</v>
      </c>
      <c r="D159" s="10" t="s">
        <v>392</v>
      </c>
      <c r="E159" s="10" t="s">
        <v>121</v>
      </c>
      <c r="F159" s="10">
        <v>37.790278000000001</v>
      </c>
      <c r="G159" s="10">
        <v>-87.140277999999995</v>
      </c>
      <c r="H159" s="20">
        <v>110039998214</v>
      </c>
      <c r="I159" s="10">
        <v>4952</v>
      </c>
      <c r="J159" s="10" t="s">
        <v>219</v>
      </c>
      <c r="K159" s="10">
        <v>339999</v>
      </c>
      <c r="L159" s="10" t="s">
        <v>220</v>
      </c>
      <c r="M159" s="10" t="s">
        <v>200</v>
      </c>
      <c r="N159" s="10" t="s">
        <v>201</v>
      </c>
      <c r="O159" s="10" t="s">
        <v>1096</v>
      </c>
      <c r="P159" s="10" t="s">
        <v>1097</v>
      </c>
      <c r="Q159" s="10">
        <v>365</v>
      </c>
      <c r="R159" s="10">
        <v>49.955944000000002</v>
      </c>
      <c r="S159" s="10">
        <f t="shared" si="7"/>
        <v>0.1368656</v>
      </c>
      <c r="T159" s="10">
        <f t="shared" si="8"/>
        <v>2.3788544761904764</v>
      </c>
      <c r="U159" s="10" t="s">
        <v>784</v>
      </c>
      <c r="V159" s="10">
        <v>104853.2298</v>
      </c>
      <c r="W159" s="10" t="s">
        <v>93</v>
      </c>
      <c r="X159" s="10">
        <v>243042.78099999999</v>
      </c>
      <c r="Y159" s="10" t="s">
        <v>94</v>
      </c>
      <c r="Z159" s="10">
        <v>83926.536760000003</v>
      </c>
      <c r="AA159" s="10" t="s">
        <v>95</v>
      </c>
      <c r="AB159" s="21">
        <v>1.6307785985663493E-3</v>
      </c>
      <c r="AC159" s="21">
        <v>1.3053064770733461E-3</v>
      </c>
      <c r="AD159" s="21">
        <v>5.6313378013889658E-4</v>
      </c>
      <c r="AE159" s="21">
        <v>2.834448516555798E-2</v>
      </c>
      <c r="AF159" s="21">
        <v>2.2687469720560544E-2</v>
      </c>
      <c r="AG159" s="21">
        <v>9.7878014166998713E-3</v>
      </c>
      <c r="AH159" s="10" t="str">
        <f t="shared" si="6"/>
        <v>NO</v>
      </c>
    </row>
    <row r="160" spans="1:34" x14ac:dyDescent="0.25">
      <c r="A160" s="10">
        <v>2020</v>
      </c>
      <c r="B160" s="10" t="s">
        <v>785</v>
      </c>
      <c r="C160" s="10" t="s">
        <v>570</v>
      </c>
      <c r="D160" s="10" t="s">
        <v>571</v>
      </c>
      <c r="E160" s="10" t="s">
        <v>121</v>
      </c>
      <c r="F160" s="10">
        <v>37.608496000000002</v>
      </c>
      <c r="G160" s="10">
        <v>-84.287074000000004</v>
      </c>
      <c r="H160" s="20">
        <v>110040000398</v>
      </c>
      <c r="I160" s="10">
        <v>4952</v>
      </c>
      <c r="J160" s="10" t="s">
        <v>219</v>
      </c>
      <c r="K160" s="10">
        <v>339999</v>
      </c>
      <c r="L160" s="10" t="s">
        <v>220</v>
      </c>
      <c r="M160" s="10" t="s">
        <v>200</v>
      </c>
      <c r="N160" s="10" t="s">
        <v>201</v>
      </c>
      <c r="O160" s="10" t="s">
        <v>1096</v>
      </c>
      <c r="P160" s="10" t="s">
        <v>1097</v>
      </c>
      <c r="Q160" s="10">
        <v>365</v>
      </c>
      <c r="R160" s="10">
        <v>2.8480137879999998</v>
      </c>
      <c r="S160" s="10">
        <f t="shared" si="7"/>
        <v>7.8027775013698626E-3</v>
      </c>
      <c r="T160" s="10">
        <f t="shared" si="8"/>
        <v>0.13561970419047617</v>
      </c>
      <c r="U160" s="10" t="s">
        <v>786</v>
      </c>
      <c r="V160" s="10">
        <v>36.63569682</v>
      </c>
      <c r="W160" s="10" t="s">
        <v>93</v>
      </c>
      <c r="X160" s="10">
        <v>64.721418639999996</v>
      </c>
      <c r="Y160" s="10" t="s">
        <v>94</v>
      </c>
      <c r="Z160" s="10">
        <v>22.158833940000001</v>
      </c>
      <c r="AA160" s="10" t="s">
        <v>95</v>
      </c>
      <c r="AB160" s="21">
        <v>0.35212942713942563</v>
      </c>
      <c r="AC160" s="21">
        <v>0.21298291498880961</v>
      </c>
      <c r="AD160" s="21">
        <v>0.12055943249283918</v>
      </c>
      <c r="AE160" s="21">
        <v>6.1203448050423983</v>
      </c>
      <c r="AF160" s="21">
        <v>3.7018459033769289</v>
      </c>
      <c r="AG160" s="21">
        <v>2.0954377552326808</v>
      </c>
      <c r="AH160" s="10" t="str">
        <f t="shared" si="6"/>
        <v>NO</v>
      </c>
    </row>
    <row r="161" spans="1:34" x14ac:dyDescent="0.25">
      <c r="A161" s="10">
        <v>2020</v>
      </c>
      <c r="B161" s="10" t="s">
        <v>787</v>
      </c>
      <c r="C161" s="10" t="s">
        <v>788</v>
      </c>
      <c r="D161" s="10" t="s">
        <v>789</v>
      </c>
      <c r="E161" s="10" t="s">
        <v>75</v>
      </c>
      <c r="F161" s="10">
        <v>40.640135000000001</v>
      </c>
      <c r="G161" s="10">
        <v>-74.218879999999999</v>
      </c>
      <c r="H161" s="20">
        <v>110041133163</v>
      </c>
      <c r="I161" s="10">
        <v>2911</v>
      </c>
      <c r="J161" s="10" t="s">
        <v>287</v>
      </c>
      <c r="K161" s="10">
        <v>325920</v>
      </c>
      <c r="L161" s="10" t="s">
        <v>288</v>
      </c>
      <c r="M161" s="10" t="s">
        <v>289</v>
      </c>
      <c r="N161" s="10" t="s">
        <v>288</v>
      </c>
      <c r="O161" s="10" t="s">
        <v>80</v>
      </c>
      <c r="P161" s="10" t="s">
        <v>790</v>
      </c>
      <c r="Q161" s="10">
        <v>350</v>
      </c>
      <c r="R161" s="10">
        <v>2.3050000000000002</v>
      </c>
      <c r="S161" s="10">
        <f t="shared" si="7"/>
        <v>6.5857142857142859E-3</v>
      </c>
      <c r="T161" s="10">
        <f t="shared" si="8"/>
        <v>0.10976190476190477</v>
      </c>
      <c r="U161" s="10" t="s">
        <v>791</v>
      </c>
      <c r="V161" s="10">
        <v>1403.4775790000001</v>
      </c>
      <c r="W161" s="10" t="s">
        <v>101</v>
      </c>
      <c r="X161" s="10">
        <v>1403.4775790000001</v>
      </c>
      <c r="Y161" s="10" t="s">
        <v>101</v>
      </c>
      <c r="Z161" s="10">
        <v>1403.4775790000001</v>
      </c>
      <c r="AA161" s="10" t="s">
        <v>101</v>
      </c>
      <c r="AB161" s="21">
        <v>4.6924257175570347E-3</v>
      </c>
      <c r="AC161" s="21">
        <v>4.6924257175570347E-3</v>
      </c>
      <c r="AD161" s="21">
        <v>4.6924257175570347E-3</v>
      </c>
      <c r="AE161" s="21">
        <v>7.8207095292617268E-2</v>
      </c>
      <c r="AF161" s="21">
        <v>7.8207095292617268E-2</v>
      </c>
      <c r="AG161" s="21">
        <v>7.8207095292617268E-2</v>
      </c>
      <c r="AH161" s="10" t="str">
        <f t="shared" si="6"/>
        <v>NO</v>
      </c>
    </row>
    <row r="162" spans="1:34" x14ac:dyDescent="0.25">
      <c r="A162" s="10">
        <v>2023</v>
      </c>
      <c r="B162" s="10" t="s">
        <v>792</v>
      </c>
      <c r="C162" s="10" t="s">
        <v>494</v>
      </c>
      <c r="D162" s="10" t="s">
        <v>238</v>
      </c>
      <c r="E162" s="10" t="s">
        <v>370</v>
      </c>
      <c r="F162" s="10">
        <v>36.132570000000001</v>
      </c>
      <c r="G162" s="10">
        <v>-115.16477</v>
      </c>
      <c r="H162" s="20">
        <v>110041253256</v>
      </c>
      <c r="I162" s="10">
        <v>7011</v>
      </c>
      <c r="J162" s="10" t="s">
        <v>495</v>
      </c>
      <c r="K162" s="10">
        <v>517810</v>
      </c>
      <c r="L162" s="10" t="s">
        <v>496</v>
      </c>
      <c r="M162" s="10" t="s">
        <v>497</v>
      </c>
      <c r="N162" s="10" t="s">
        <v>497</v>
      </c>
      <c r="O162" s="10" t="s">
        <v>422</v>
      </c>
      <c r="P162" s="10" t="s">
        <v>793</v>
      </c>
      <c r="Q162" s="10">
        <v>250</v>
      </c>
      <c r="R162" s="10">
        <v>0.1271003</v>
      </c>
      <c r="S162" s="10">
        <f t="shared" si="7"/>
        <v>5.0840119999999997E-4</v>
      </c>
      <c r="T162" s="10">
        <f t="shared" si="8"/>
        <v>6.0523952380952383E-3</v>
      </c>
      <c r="U162" s="10" t="s">
        <v>794</v>
      </c>
      <c r="V162" s="10">
        <v>1.7750611249999999</v>
      </c>
      <c r="W162" s="10" t="s">
        <v>93</v>
      </c>
      <c r="X162" s="10">
        <v>2.505078691</v>
      </c>
      <c r="Y162" s="10" t="s">
        <v>94</v>
      </c>
      <c r="Z162" s="10">
        <v>1.626672127</v>
      </c>
      <c r="AA162" s="10" t="s">
        <v>101</v>
      </c>
      <c r="AB162" s="21">
        <v>0.31254067218673132</v>
      </c>
      <c r="AC162" s="21">
        <v>0.28641334816005276</v>
      </c>
      <c r="AD162" s="21">
        <v>0.20294819553035748</v>
      </c>
      <c r="AE162" s="21">
        <v>3.7207222879372779</v>
      </c>
      <c r="AF162" s="21">
        <v>3.4096827161911047</v>
      </c>
      <c r="AG162" s="21">
        <v>2.4160499467899701</v>
      </c>
      <c r="AH162" s="10" t="str">
        <f t="shared" si="6"/>
        <v>NO</v>
      </c>
    </row>
    <row r="163" spans="1:34" x14ac:dyDescent="0.25">
      <c r="A163" s="10">
        <v>2021</v>
      </c>
      <c r="B163" s="10" t="s">
        <v>795</v>
      </c>
      <c r="C163" s="10" t="s">
        <v>796</v>
      </c>
      <c r="D163" s="10" t="s">
        <v>507</v>
      </c>
      <c r="E163" s="10" t="s">
        <v>509</v>
      </c>
      <c r="F163" s="10">
        <v>21.438638999999998</v>
      </c>
      <c r="G163" s="10">
        <v>-157.75847200000001</v>
      </c>
      <c r="H163" s="20">
        <v>110041973460</v>
      </c>
      <c r="I163" s="10">
        <v>4952</v>
      </c>
      <c r="J163" s="10" t="s">
        <v>219</v>
      </c>
      <c r="K163" s="10">
        <v>339999</v>
      </c>
      <c r="L163" s="10" t="s">
        <v>220</v>
      </c>
      <c r="M163" s="10" t="s">
        <v>200</v>
      </c>
      <c r="N163" s="10" t="s">
        <v>201</v>
      </c>
      <c r="O163" s="10" t="s">
        <v>1096</v>
      </c>
      <c r="P163" s="10" t="s">
        <v>1097</v>
      </c>
      <c r="Q163" s="10">
        <v>365</v>
      </c>
      <c r="R163" s="10">
        <v>1.747629125</v>
      </c>
      <c r="S163" s="10">
        <f t="shared" si="7"/>
        <v>4.7880250000000004E-3</v>
      </c>
      <c r="T163" s="10">
        <f t="shared" si="8"/>
        <v>8.3220434523809519E-2</v>
      </c>
      <c r="U163" s="10" t="s">
        <v>797</v>
      </c>
      <c r="V163" s="10">
        <v>4.2369134474327632</v>
      </c>
      <c r="W163" s="10" t="s">
        <v>235</v>
      </c>
      <c r="X163" s="10">
        <v>4.2369134474327632</v>
      </c>
      <c r="Y163" s="10" t="s">
        <v>235</v>
      </c>
      <c r="Z163" s="10">
        <v>4.2369134474327632</v>
      </c>
      <c r="AA163" s="10" t="s">
        <v>235</v>
      </c>
      <c r="AB163" s="21">
        <v>1.130073828367008</v>
      </c>
      <c r="AC163" s="21">
        <v>1.130073828367008</v>
      </c>
      <c r="AD163" s="21">
        <v>1.130073828367008</v>
      </c>
      <c r="AE163" s="21">
        <v>19.641759397807519</v>
      </c>
      <c r="AF163" s="21">
        <v>19.641759397807519</v>
      </c>
      <c r="AG163" s="21">
        <v>19.641759397807519</v>
      </c>
      <c r="AH163" s="10" t="str">
        <f t="shared" si="6"/>
        <v>NO</v>
      </c>
    </row>
    <row r="164" spans="1:34" x14ac:dyDescent="0.25">
      <c r="A164" s="10">
        <v>2021</v>
      </c>
      <c r="B164" s="10" t="s">
        <v>798</v>
      </c>
      <c r="C164" s="10" t="s">
        <v>799</v>
      </c>
      <c r="D164" s="10" t="s">
        <v>800</v>
      </c>
      <c r="E164" s="10" t="s">
        <v>166</v>
      </c>
      <c r="F164" s="10">
        <v>29.378699999999998</v>
      </c>
      <c r="G164" s="10">
        <v>-98.551670000000001</v>
      </c>
      <c r="H164" s="20">
        <v>110042004915</v>
      </c>
      <c r="I164" s="10">
        <v>9711</v>
      </c>
      <c r="J164" s="10" t="s">
        <v>801</v>
      </c>
      <c r="K164" s="10">
        <v>928110</v>
      </c>
      <c r="L164" s="10" t="s">
        <v>802</v>
      </c>
      <c r="M164" s="10" t="s">
        <v>475</v>
      </c>
      <c r="N164" s="10" t="s">
        <v>476</v>
      </c>
      <c r="O164" s="10" t="s">
        <v>422</v>
      </c>
      <c r="P164" s="10" t="s">
        <v>803</v>
      </c>
      <c r="Q164" s="10">
        <v>250</v>
      </c>
      <c r="R164" s="10">
        <v>3.6077092999999998E-2</v>
      </c>
      <c r="S164" s="10">
        <f t="shared" si="7"/>
        <v>1.4430837199999998E-4</v>
      </c>
      <c r="T164" s="10">
        <f t="shared" si="8"/>
        <v>1.7179568095238094E-3</v>
      </c>
      <c r="U164" s="10" t="s">
        <v>804</v>
      </c>
      <c r="V164" s="10">
        <v>29.27383863</v>
      </c>
      <c r="W164" s="10" t="s">
        <v>93</v>
      </c>
      <c r="X164" s="10">
        <v>51.70054141</v>
      </c>
      <c r="Y164" s="10" t="s">
        <v>94</v>
      </c>
      <c r="Z164" s="10">
        <v>17.566804529999999</v>
      </c>
      <c r="AA164" s="10" t="s">
        <v>95</v>
      </c>
      <c r="AB164" s="21">
        <v>8.2148333667375305E-3</v>
      </c>
      <c r="AC164" s="21">
        <v>4.9296019501901579E-3</v>
      </c>
      <c r="AD164" s="21">
        <v>2.7912352185172212E-3</v>
      </c>
      <c r="AE164" s="21">
        <v>9.7795635318303945E-2</v>
      </c>
      <c r="AF164" s="21">
        <v>5.8685737502263795E-2</v>
      </c>
      <c r="AG164" s="21">
        <v>3.3228990696633591E-2</v>
      </c>
      <c r="AH164" s="10" t="str">
        <f t="shared" si="6"/>
        <v>NO</v>
      </c>
    </row>
    <row r="165" spans="1:34" x14ac:dyDescent="0.25">
      <c r="A165" s="10">
        <v>2021</v>
      </c>
      <c r="B165" s="10" t="s">
        <v>805</v>
      </c>
      <c r="C165" s="10" t="s">
        <v>806</v>
      </c>
      <c r="D165" s="10" t="s">
        <v>701</v>
      </c>
      <c r="E165" s="10" t="s">
        <v>702</v>
      </c>
      <c r="F165" s="10">
        <v>36.688809999999997</v>
      </c>
      <c r="G165" s="10">
        <v>-108.48036</v>
      </c>
      <c r="H165" s="20">
        <v>110042068473</v>
      </c>
      <c r="I165" s="10">
        <v>4911</v>
      </c>
      <c r="J165" s="10" t="s">
        <v>219</v>
      </c>
      <c r="K165" s="10">
        <v>339999</v>
      </c>
      <c r="L165" s="10" t="s">
        <v>220</v>
      </c>
      <c r="M165" s="10" t="s">
        <v>200</v>
      </c>
      <c r="N165" s="10" t="s">
        <v>201</v>
      </c>
      <c r="O165" s="10" t="s">
        <v>422</v>
      </c>
      <c r="P165" s="10" t="s">
        <v>807</v>
      </c>
      <c r="Q165" s="10">
        <v>250</v>
      </c>
      <c r="R165" s="10">
        <v>1.6192230000000001</v>
      </c>
      <c r="S165" s="10">
        <f t="shared" si="7"/>
        <v>6.4768920000000006E-3</v>
      </c>
      <c r="T165" s="10">
        <f t="shared" si="8"/>
        <v>7.7105857142857143E-2</v>
      </c>
      <c r="U165" s="10" t="s">
        <v>808</v>
      </c>
      <c r="V165" s="10">
        <v>6476.4248410757946</v>
      </c>
      <c r="W165" s="10" t="s">
        <v>235</v>
      </c>
      <c r="X165" s="10">
        <v>6476.4248410757946</v>
      </c>
      <c r="Y165" s="10" t="s">
        <v>235</v>
      </c>
      <c r="Z165" s="10">
        <v>6476.4248410757946</v>
      </c>
      <c r="AA165" s="10" t="s">
        <v>235</v>
      </c>
      <c r="AB165" s="21">
        <v>1.0000721322235139E-3</v>
      </c>
      <c r="AC165" s="21">
        <v>1.0000721322235139E-3</v>
      </c>
      <c r="AD165" s="21">
        <v>1.0000721322235139E-3</v>
      </c>
      <c r="AE165" s="21">
        <v>1.1905620621708496E-2</v>
      </c>
      <c r="AF165" s="21">
        <v>1.1905620621708496E-2</v>
      </c>
      <c r="AG165" s="21">
        <v>1.1905620621708496E-2</v>
      </c>
      <c r="AH165" s="10" t="str">
        <f t="shared" si="6"/>
        <v>NO</v>
      </c>
    </row>
    <row r="166" spans="1:34" x14ac:dyDescent="0.25">
      <c r="A166" s="10">
        <v>2019</v>
      </c>
      <c r="B166" s="10" t="s">
        <v>809</v>
      </c>
      <c r="C166" s="10" t="s">
        <v>124</v>
      </c>
      <c r="D166" s="10" t="s">
        <v>125</v>
      </c>
      <c r="E166" s="10" t="s">
        <v>121</v>
      </c>
      <c r="F166" s="10">
        <v>38.122354000000001</v>
      </c>
      <c r="G166" s="10">
        <v>-85.587648000000002</v>
      </c>
      <c r="H166" s="20">
        <v>110043485421</v>
      </c>
      <c r="I166" s="10">
        <v>4952</v>
      </c>
      <c r="J166" s="10" t="s">
        <v>219</v>
      </c>
      <c r="K166" s="10">
        <v>339999</v>
      </c>
      <c r="L166" s="10" t="s">
        <v>220</v>
      </c>
      <c r="M166" s="10" t="s">
        <v>200</v>
      </c>
      <c r="N166" s="10" t="s">
        <v>201</v>
      </c>
      <c r="O166" s="10" t="s">
        <v>1096</v>
      </c>
      <c r="P166" s="10" t="s">
        <v>1097</v>
      </c>
      <c r="Q166" s="10">
        <v>365</v>
      </c>
      <c r="R166" s="10">
        <v>27.765198689999998</v>
      </c>
      <c r="S166" s="10">
        <f t="shared" si="7"/>
        <v>7.6069037506849305E-2</v>
      </c>
      <c r="T166" s="10">
        <f t="shared" si="8"/>
        <v>1.3221523185714286</v>
      </c>
      <c r="U166" s="10" t="s">
        <v>810</v>
      </c>
      <c r="V166" s="10">
        <v>22.531300439999999</v>
      </c>
      <c r="W166" s="10" t="s">
        <v>101</v>
      </c>
      <c r="X166" s="10">
        <v>22.531300439999999</v>
      </c>
      <c r="Y166" s="10" t="s">
        <v>101</v>
      </c>
      <c r="Z166" s="10">
        <v>22.531300439999999</v>
      </c>
      <c r="AA166" s="10" t="s">
        <v>101</v>
      </c>
      <c r="AB166" s="21">
        <v>3.3761494463854085</v>
      </c>
      <c r="AC166" s="21">
        <v>3.3761494463854085</v>
      </c>
      <c r="AD166" s="21">
        <v>3.3761494463854085</v>
      </c>
      <c r="AE166" s="21">
        <v>58.680692758603534</v>
      </c>
      <c r="AF166" s="21">
        <v>58.680692758603534</v>
      </c>
      <c r="AG166" s="21">
        <v>58.680692758603534</v>
      </c>
      <c r="AH166" s="10" t="str">
        <f t="shared" si="6"/>
        <v>NO</v>
      </c>
    </row>
    <row r="167" spans="1:34" x14ac:dyDescent="0.25">
      <c r="A167" s="10">
        <v>2019</v>
      </c>
      <c r="B167" s="10" t="s">
        <v>811</v>
      </c>
      <c r="C167" s="10" t="s">
        <v>124</v>
      </c>
      <c r="D167" s="10" t="s">
        <v>125</v>
      </c>
      <c r="E167" s="10" t="s">
        <v>121</v>
      </c>
      <c r="F167" s="10">
        <v>38.236699999999999</v>
      </c>
      <c r="G167" s="10">
        <v>-85.466710000000006</v>
      </c>
      <c r="H167" s="20">
        <v>110043486457</v>
      </c>
      <c r="I167" s="10">
        <v>4952</v>
      </c>
      <c r="J167" s="10" t="s">
        <v>219</v>
      </c>
      <c r="K167" s="10">
        <v>339999</v>
      </c>
      <c r="L167" s="10" t="s">
        <v>220</v>
      </c>
      <c r="M167" s="10" t="s">
        <v>200</v>
      </c>
      <c r="N167" s="10" t="s">
        <v>201</v>
      </c>
      <c r="O167" s="10" t="s">
        <v>1096</v>
      </c>
      <c r="P167" s="10" t="s">
        <v>1097</v>
      </c>
      <c r="Q167" s="10">
        <v>365</v>
      </c>
      <c r="R167" s="10">
        <v>15.645770629999999</v>
      </c>
      <c r="S167" s="10">
        <f t="shared" si="7"/>
        <v>4.2865125013698629E-2</v>
      </c>
      <c r="T167" s="10">
        <f t="shared" si="8"/>
        <v>0.74503669666666661</v>
      </c>
      <c r="U167" s="10" t="s">
        <v>812</v>
      </c>
      <c r="V167" s="10">
        <v>45.723716379999999</v>
      </c>
      <c r="W167" s="10" t="s">
        <v>93</v>
      </c>
      <c r="X167" s="10">
        <v>119.0803889</v>
      </c>
      <c r="Y167" s="10" t="s">
        <v>94</v>
      </c>
      <c r="Z167" s="10">
        <v>27.87221693</v>
      </c>
      <c r="AA167" s="10" t="s">
        <v>95</v>
      </c>
      <c r="AB167" s="21">
        <v>1.5379158795065617</v>
      </c>
      <c r="AC167" s="21">
        <v>0.93748121122648398</v>
      </c>
      <c r="AD167" s="21">
        <v>0.35996796290021715</v>
      </c>
      <c r="AE167" s="21">
        <v>26.730442667614049</v>
      </c>
      <c r="AF167" s="21">
        <v>16.294316290365078</v>
      </c>
      <c r="AG167" s="21">
        <v>6.2565860218371068</v>
      </c>
      <c r="AH167" s="10" t="str">
        <f t="shared" si="6"/>
        <v>NO</v>
      </c>
    </row>
    <row r="168" spans="1:34" x14ac:dyDescent="0.25">
      <c r="A168" s="10">
        <v>2020</v>
      </c>
      <c r="B168" s="10" t="s">
        <v>813</v>
      </c>
      <c r="C168" s="10" t="s">
        <v>391</v>
      </c>
      <c r="D168" s="10" t="s">
        <v>392</v>
      </c>
      <c r="E168" s="10" t="s">
        <v>121</v>
      </c>
      <c r="F168" s="10">
        <v>37.770769999999999</v>
      </c>
      <c r="G168" s="10">
        <v>-87.065669999999997</v>
      </c>
      <c r="H168" s="20">
        <v>110043734983</v>
      </c>
      <c r="I168" s="10">
        <v>4952</v>
      </c>
      <c r="J168" s="10" t="s">
        <v>219</v>
      </c>
      <c r="K168" s="10">
        <v>339999</v>
      </c>
      <c r="L168" s="10" t="s">
        <v>220</v>
      </c>
      <c r="M168" s="10" t="s">
        <v>200</v>
      </c>
      <c r="N168" s="10" t="s">
        <v>201</v>
      </c>
      <c r="O168" s="10" t="s">
        <v>1096</v>
      </c>
      <c r="P168" s="10" t="s">
        <v>1097</v>
      </c>
      <c r="Q168" s="10">
        <v>365</v>
      </c>
      <c r="R168" s="10">
        <v>29.9790925</v>
      </c>
      <c r="S168" s="10">
        <f t="shared" si="7"/>
        <v>8.2134499999999999E-2</v>
      </c>
      <c r="T168" s="10">
        <f t="shared" si="8"/>
        <v>1.4275758333333333</v>
      </c>
      <c r="U168" s="10" t="s">
        <v>814</v>
      </c>
      <c r="V168" s="10">
        <v>104853.2298</v>
      </c>
      <c r="W168" s="10" t="s">
        <v>93</v>
      </c>
      <c r="X168" s="10">
        <v>243042.78099999999</v>
      </c>
      <c r="Y168" s="10" t="s">
        <v>94</v>
      </c>
      <c r="Z168" s="10">
        <v>83926.536760000003</v>
      </c>
      <c r="AA168" s="10" t="s">
        <v>95</v>
      </c>
      <c r="AB168" s="21">
        <v>9.786475550024828E-4</v>
      </c>
      <c r="AC168" s="21">
        <v>7.8332827855341852E-4</v>
      </c>
      <c r="AD168" s="21">
        <v>3.3794256164308787E-4</v>
      </c>
      <c r="AE168" s="21">
        <v>1.700982655123363E-2</v>
      </c>
      <c r="AF168" s="21">
        <v>1.3614991508190368E-2</v>
      </c>
      <c r="AG168" s="21">
        <v>5.8737635714155743E-3</v>
      </c>
      <c r="AH168" s="10" t="str">
        <f t="shared" si="6"/>
        <v>NO</v>
      </c>
    </row>
    <row r="169" spans="1:34" x14ac:dyDescent="0.25">
      <c r="A169" s="10">
        <v>2021</v>
      </c>
      <c r="B169" s="10" t="s">
        <v>815</v>
      </c>
      <c r="C169" s="10" t="s">
        <v>816</v>
      </c>
      <c r="D169" s="10" t="s">
        <v>238</v>
      </c>
      <c r="E169" s="10" t="s">
        <v>370</v>
      </c>
      <c r="F169" s="10">
        <v>36.035440000000001</v>
      </c>
      <c r="G169" s="10">
        <v>-114.99994</v>
      </c>
      <c r="H169" s="20">
        <v>110043808467</v>
      </c>
      <c r="I169" s="10">
        <v>1799</v>
      </c>
      <c r="J169" s="10" t="s">
        <v>817</v>
      </c>
      <c r="K169" s="10">
        <v>238990</v>
      </c>
      <c r="L169" s="10" t="s">
        <v>818</v>
      </c>
      <c r="M169" s="10" t="s">
        <v>819</v>
      </c>
      <c r="N169" s="10" t="s">
        <v>820</v>
      </c>
      <c r="O169" s="10" t="s">
        <v>1102</v>
      </c>
      <c r="P169" s="10" t="s">
        <v>821</v>
      </c>
      <c r="Q169" s="10">
        <v>250</v>
      </c>
      <c r="R169" s="10">
        <v>0.63700111699999995</v>
      </c>
      <c r="S169" s="10">
        <f t="shared" si="7"/>
        <v>2.5480044679999998E-3</v>
      </c>
      <c r="T169" s="10">
        <f t="shared" si="8"/>
        <v>3.033338652380952E-2</v>
      </c>
      <c r="U169" s="10" t="s">
        <v>822</v>
      </c>
      <c r="V169" s="10">
        <v>7565.9168704156482</v>
      </c>
      <c r="W169" s="10" t="s">
        <v>235</v>
      </c>
      <c r="X169" s="10">
        <v>7565.9168704156482</v>
      </c>
      <c r="Y169" s="10" t="s">
        <v>235</v>
      </c>
      <c r="Z169" s="10">
        <v>7565.9168704156482</v>
      </c>
      <c r="AA169" s="10" t="s">
        <v>235</v>
      </c>
      <c r="AB169" s="21">
        <v>3.3677405020972963E-4</v>
      </c>
      <c r="AC169" s="21">
        <v>3.3677405020972963E-4</v>
      </c>
      <c r="AD169" s="21">
        <v>3.3677405020972963E-4</v>
      </c>
      <c r="AE169" s="21">
        <v>4.0092148834491616E-3</v>
      </c>
      <c r="AF169" s="21">
        <v>4.0092148834491616E-3</v>
      </c>
      <c r="AG169" s="21">
        <v>4.0092148834491616E-3</v>
      </c>
      <c r="AH169" s="10" t="str">
        <f t="shared" si="6"/>
        <v>NO</v>
      </c>
    </row>
    <row r="170" spans="1:34" x14ac:dyDescent="0.25">
      <c r="A170" s="10">
        <v>2023</v>
      </c>
      <c r="B170" s="10" t="s">
        <v>823</v>
      </c>
      <c r="C170" s="10" t="s">
        <v>824</v>
      </c>
      <c r="D170" s="10" t="s">
        <v>825</v>
      </c>
      <c r="E170" s="10" t="s">
        <v>136</v>
      </c>
      <c r="F170" s="10">
        <v>38.2774</v>
      </c>
      <c r="G170" s="10">
        <v>-89.666899999999998</v>
      </c>
      <c r="H170" s="20">
        <v>110044852068</v>
      </c>
      <c r="I170" s="10">
        <v>4911</v>
      </c>
      <c r="J170" s="10" t="s">
        <v>219</v>
      </c>
      <c r="K170" s="10">
        <v>339999</v>
      </c>
      <c r="L170" s="10" t="s">
        <v>220</v>
      </c>
      <c r="M170" s="10" t="s">
        <v>200</v>
      </c>
      <c r="N170" s="10" t="s">
        <v>201</v>
      </c>
      <c r="O170" s="10" t="s">
        <v>422</v>
      </c>
      <c r="P170" s="10" t="s">
        <v>826</v>
      </c>
      <c r="Q170" s="10">
        <v>250</v>
      </c>
      <c r="R170" s="10">
        <v>2.4298261700000001</v>
      </c>
      <c r="S170" s="10">
        <f t="shared" si="7"/>
        <v>9.7193046800000005E-3</v>
      </c>
      <c r="T170" s="10">
        <f t="shared" si="8"/>
        <v>0.11570600809523809</v>
      </c>
      <c r="U170" s="10" t="s">
        <v>827</v>
      </c>
      <c r="V170" s="10">
        <v>1.135536938</v>
      </c>
      <c r="W170" s="10" t="s">
        <v>101</v>
      </c>
      <c r="X170" s="10">
        <v>1.5534450500000001</v>
      </c>
      <c r="Y170" s="10" t="s">
        <v>94</v>
      </c>
      <c r="Z170" s="10">
        <v>1.135536938</v>
      </c>
      <c r="AA170" s="10" t="s">
        <v>101</v>
      </c>
      <c r="AB170" s="21">
        <v>8.5592149006781142</v>
      </c>
      <c r="AC170" s="21">
        <v>8.5592149006781142</v>
      </c>
      <c r="AD170" s="21">
        <v>6.2566131193375645</v>
      </c>
      <c r="AE170" s="21">
        <v>101.89541548426325</v>
      </c>
      <c r="AF170" s="21">
        <v>101.89541548426325</v>
      </c>
      <c r="AG170" s="21">
        <v>74.483489515923395</v>
      </c>
      <c r="AH170" s="10" t="str">
        <f t="shared" si="6"/>
        <v>NO</v>
      </c>
    </row>
    <row r="171" spans="1:34" x14ac:dyDescent="0.25">
      <c r="A171" s="10">
        <v>2020</v>
      </c>
      <c r="B171" s="10" t="s">
        <v>828</v>
      </c>
      <c r="C171" s="10" t="s">
        <v>829</v>
      </c>
      <c r="D171" s="10" t="s">
        <v>830</v>
      </c>
      <c r="E171" s="10" t="s">
        <v>121</v>
      </c>
      <c r="F171" s="10">
        <v>38.151904999999999</v>
      </c>
      <c r="G171" s="10">
        <v>-83.513848999999993</v>
      </c>
      <c r="H171" s="20">
        <v>110045085457</v>
      </c>
      <c r="I171" s="10">
        <v>4952</v>
      </c>
      <c r="J171" s="10" t="s">
        <v>219</v>
      </c>
      <c r="K171" s="10">
        <v>339999</v>
      </c>
      <c r="L171" s="10" t="s">
        <v>220</v>
      </c>
      <c r="M171" s="10" t="s">
        <v>200</v>
      </c>
      <c r="N171" s="10" t="s">
        <v>201</v>
      </c>
      <c r="O171" s="10" t="s">
        <v>1096</v>
      </c>
      <c r="P171" s="10" t="s">
        <v>1097</v>
      </c>
      <c r="Q171" s="10">
        <v>365</v>
      </c>
      <c r="R171" s="10">
        <v>2.6352589380000002</v>
      </c>
      <c r="S171" s="10">
        <f t="shared" si="7"/>
        <v>7.2198875013698635E-3</v>
      </c>
      <c r="T171" s="10">
        <f t="shared" si="8"/>
        <v>0.12548852085714288</v>
      </c>
      <c r="U171" s="10" t="s">
        <v>831</v>
      </c>
      <c r="V171" s="10">
        <v>785.49633249999999</v>
      </c>
      <c r="W171" s="10" t="s">
        <v>93</v>
      </c>
      <c r="X171" s="10">
        <v>1554.8655229999999</v>
      </c>
      <c r="Y171" s="10" t="s">
        <v>94</v>
      </c>
      <c r="Z171" s="10">
        <v>529.23218269999995</v>
      </c>
      <c r="AA171" s="10" t="s">
        <v>95</v>
      </c>
      <c r="AB171" s="21">
        <v>1.3642192854818359E-2</v>
      </c>
      <c r="AC171" s="21">
        <v>9.1914974044386942E-3</v>
      </c>
      <c r="AD171" s="21">
        <v>4.6434160347446742E-3</v>
      </c>
      <c r="AE171" s="21">
        <v>0.23711430438136674</v>
      </c>
      <c r="AF171" s="21">
        <v>0.15975697869619637</v>
      </c>
      <c r="AG171" s="21">
        <v>8.0706992984847917E-2</v>
      </c>
      <c r="AH171" s="10" t="str">
        <f t="shared" si="6"/>
        <v>NO</v>
      </c>
    </row>
    <row r="172" spans="1:34" x14ac:dyDescent="0.25">
      <c r="A172" s="10">
        <v>2021</v>
      </c>
      <c r="B172" s="10" t="s">
        <v>832</v>
      </c>
      <c r="C172" s="10" t="s">
        <v>833</v>
      </c>
      <c r="D172" s="10" t="s">
        <v>834</v>
      </c>
      <c r="E172" s="10" t="s">
        <v>121</v>
      </c>
      <c r="F172" s="10">
        <v>38.631208000000001</v>
      </c>
      <c r="G172" s="10">
        <v>-84.618809999999996</v>
      </c>
      <c r="H172" s="20">
        <v>110045091379</v>
      </c>
      <c r="I172" s="10">
        <v>4952</v>
      </c>
      <c r="J172" s="10" t="s">
        <v>219</v>
      </c>
      <c r="K172" s="10">
        <v>339999</v>
      </c>
      <c r="L172" s="10" t="s">
        <v>220</v>
      </c>
      <c r="M172" s="10" t="s">
        <v>200</v>
      </c>
      <c r="N172" s="10" t="s">
        <v>201</v>
      </c>
      <c r="O172" s="10" t="s">
        <v>1096</v>
      </c>
      <c r="P172" s="10" t="s">
        <v>1097</v>
      </c>
      <c r="Q172" s="10">
        <v>365</v>
      </c>
      <c r="R172" s="10">
        <v>4.5452172500000003</v>
      </c>
      <c r="S172" s="10">
        <f t="shared" si="7"/>
        <v>1.2452650000000001E-2</v>
      </c>
      <c r="T172" s="10">
        <f t="shared" si="8"/>
        <v>0.21643891666666668</v>
      </c>
      <c r="U172" s="10" t="s">
        <v>835</v>
      </c>
      <c r="V172" s="10">
        <v>9.5110024450000008</v>
      </c>
      <c r="W172" s="10" t="s">
        <v>93</v>
      </c>
      <c r="X172" s="10">
        <v>15.133342239999999</v>
      </c>
      <c r="Y172" s="10" t="s">
        <v>94</v>
      </c>
      <c r="Z172" s="10">
        <v>5.4859629290000003</v>
      </c>
      <c r="AA172" s="10" t="s">
        <v>95</v>
      </c>
      <c r="AB172" s="21">
        <v>2.2699114378211647</v>
      </c>
      <c r="AC172" s="21">
        <v>1.3092889074533298</v>
      </c>
      <c r="AD172" s="21">
        <v>0.82286185050950134</v>
      </c>
      <c r="AE172" s="21">
        <v>39.453222609748821</v>
      </c>
      <c r="AF172" s="21">
        <v>22.756688153355498</v>
      </c>
      <c r="AG172" s="21">
        <v>14.302122639807999</v>
      </c>
      <c r="AH172" s="10" t="str">
        <f t="shared" si="6"/>
        <v>NO</v>
      </c>
    </row>
    <row r="173" spans="1:34" x14ac:dyDescent="0.25">
      <c r="A173" s="10">
        <v>2020</v>
      </c>
      <c r="B173" s="10" t="s">
        <v>836</v>
      </c>
      <c r="C173" s="10" t="s">
        <v>837</v>
      </c>
      <c r="D173" s="10" t="s">
        <v>777</v>
      </c>
      <c r="E173" s="10" t="s">
        <v>151</v>
      </c>
      <c r="F173" s="10">
        <v>37.188566000000002</v>
      </c>
      <c r="G173" s="10">
        <v>-93.325920999999994</v>
      </c>
      <c r="H173" s="20">
        <v>110045547547</v>
      </c>
      <c r="I173" s="10">
        <v>2833</v>
      </c>
      <c r="J173" s="10" t="s">
        <v>87</v>
      </c>
      <c r="K173" s="10">
        <v>323120</v>
      </c>
      <c r="L173" s="10" t="s">
        <v>88</v>
      </c>
      <c r="M173" s="10" t="s">
        <v>89</v>
      </c>
      <c r="N173" s="10" t="s">
        <v>90</v>
      </c>
      <c r="O173" s="10" t="s">
        <v>80</v>
      </c>
      <c r="P173" s="10" t="s">
        <v>838</v>
      </c>
      <c r="Q173" s="10">
        <v>350</v>
      </c>
      <c r="R173" s="10">
        <v>0.25477844300000002</v>
      </c>
      <c r="S173" s="10">
        <f t="shared" si="7"/>
        <v>7.2793840857142867E-4</v>
      </c>
      <c r="T173" s="10">
        <f t="shared" si="8"/>
        <v>1.213230680952381E-2</v>
      </c>
      <c r="U173" s="10" t="s">
        <v>839</v>
      </c>
      <c r="V173" s="10">
        <v>2.4889975550000001</v>
      </c>
      <c r="W173" s="10" t="s">
        <v>93</v>
      </c>
      <c r="X173" s="10">
        <v>5.1478825700000002</v>
      </c>
      <c r="Y173" s="10" t="s">
        <v>94</v>
      </c>
      <c r="Z173" s="10">
        <v>1.3694858240000001</v>
      </c>
      <c r="AA173" s="10" t="s">
        <v>95</v>
      </c>
      <c r="AB173" s="21">
        <v>0.53154139737296657</v>
      </c>
      <c r="AC173" s="21">
        <v>0.29246248438818917</v>
      </c>
      <c r="AD173" s="21">
        <v>0.14140540283758427</v>
      </c>
      <c r="AE173" s="21">
        <v>8.8590232895494427</v>
      </c>
      <c r="AF173" s="21">
        <v>4.8743747398031534</v>
      </c>
      <c r="AG173" s="21">
        <v>2.3567567139597374</v>
      </c>
      <c r="AH173" s="10" t="str">
        <f t="shared" si="6"/>
        <v>NO</v>
      </c>
    </row>
    <row r="174" spans="1:34" x14ac:dyDescent="0.25">
      <c r="A174" s="10">
        <v>2020</v>
      </c>
      <c r="B174" s="10" t="s">
        <v>840</v>
      </c>
      <c r="C174" s="10" t="s">
        <v>175</v>
      </c>
      <c r="D174" s="10" t="s">
        <v>170</v>
      </c>
      <c r="E174" s="10" t="s">
        <v>166</v>
      </c>
      <c r="F174" s="10">
        <v>29.726493000000001</v>
      </c>
      <c r="G174" s="10">
        <v>-95.089771999999996</v>
      </c>
      <c r="H174" s="20">
        <v>110045651344</v>
      </c>
      <c r="I174" s="10">
        <v>2821</v>
      </c>
      <c r="J174" s="10" t="s">
        <v>87</v>
      </c>
      <c r="K174" s="10">
        <v>323120</v>
      </c>
      <c r="L174" s="10" t="s">
        <v>88</v>
      </c>
      <c r="M174" s="10" t="s">
        <v>89</v>
      </c>
      <c r="N174" s="10" t="s">
        <v>90</v>
      </c>
      <c r="O174" s="10" t="s">
        <v>422</v>
      </c>
      <c r="P174" s="10" t="s">
        <v>841</v>
      </c>
      <c r="Q174" s="10">
        <v>350</v>
      </c>
      <c r="R174" s="10">
        <v>0.16571</v>
      </c>
      <c r="S174" s="10">
        <f t="shared" si="7"/>
        <v>4.7345714285714283E-4</v>
      </c>
      <c r="T174" s="10">
        <f t="shared" si="8"/>
        <v>7.8909523809523804E-3</v>
      </c>
      <c r="U174" s="10" t="s">
        <v>842</v>
      </c>
      <c r="V174" s="10">
        <v>6.4310293400000003</v>
      </c>
      <c r="W174" s="10" t="s">
        <v>101</v>
      </c>
      <c r="X174" s="10">
        <v>6.4310293400000003</v>
      </c>
      <c r="Y174" s="10" t="s">
        <v>101</v>
      </c>
      <c r="Z174" s="10">
        <v>6.4310293400000003</v>
      </c>
      <c r="AA174" s="10" t="s">
        <v>101</v>
      </c>
      <c r="AB174" s="21">
        <v>7.3620740604045026E-2</v>
      </c>
      <c r="AC174" s="21">
        <v>7.3620740604045026E-2</v>
      </c>
      <c r="AD174" s="21">
        <v>7.3620740604045026E-2</v>
      </c>
      <c r="AE174" s="21">
        <v>1.2270123434007503</v>
      </c>
      <c r="AF174" s="21">
        <v>1.2270123434007503</v>
      </c>
      <c r="AG174" s="21">
        <v>1.2270123434007503</v>
      </c>
      <c r="AH174" s="10" t="str">
        <f t="shared" si="6"/>
        <v>NO</v>
      </c>
    </row>
    <row r="175" spans="1:34" x14ac:dyDescent="0.25">
      <c r="A175" s="10">
        <v>2021</v>
      </c>
      <c r="B175" s="10" t="s">
        <v>843</v>
      </c>
      <c r="C175" s="10" t="s">
        <v>507</v>
      </c>
      <c r="D175" s="10" t="s">
        <v>507</v>
      </c>
      <c r="E175" s="10" t="s">
        <v>509</v>
      </c>
      <c r="F175" s="10">
        <v>21.352499999999999</v>
      </c>
      <c r="G175" s="10">
        <v>-157.95813899999999</v>
      </c>
      <c r="H175" s="20">
        <v>110046184516</v>
      </c>
      <c r="I175" s="10">
        <v>3731</v>
      </c>
      <c r="J175" s="10" t="s">
        <v>198</v>
      </c>
      <c r="K175" s="10">
        <v>339940</v>
      </c>
      <c r="L175" s="10" t="s">
        <v>199</v>
      </c>
      <c r="M175" s="10" t="s">
        <v>200</v>
      </c>
      <c r="N175" s="10" t="s">
        <v>201</v>
      </c>
      <c r="O175" s="10" t="s">
        <v>422</v>
      </c>
      <c r="P175" s="10" t="s">
        <v>844</v>
      </c>
      <c r="Q175" s="10">
        <v>250</v>
      </c>
      <c r="R175" s="10">
        <v>1.0430513749999999</v>
      </c>
      <c r="S175" s="10">
        <f t="shared" si="7"/>
        <v>4.1722054999999997E-3</v>
      </c>
      <c r="T175" s="10">
        <f t="shared" si="8"/>
        <v>4.9669113095238089E-2</v>
      </c>
      <c r="U175" s="10" t="s">
        <v>845</v>
      </c>
      <c r="V175" s="10">
        <v>0.59581595354523231</v>
      </c>
      <c r="W175" s="10" t="s">
        <v>235</v>
      </c>
      <c r="X175" s="10">
        <v>0.59581595354523231</v>
      </c>
      <c r="Y175" s="10" t="s">
        <v>235</v>
      </c>
      <c r="Z175" s="10">
        <v>0.59581595354523231</v>
      </c>
      <c r="AA175" s="10" t="s">
        <v>235</v>
      </c>
      <c r="AB175" s="21">
        <v>7.0025071923208584</v>
      </c>
      <c r="AC175" s="21">
        <v>7.0025071923208584</v>
      </c>
      <c r="AD175" s="21">
        <v>7.0025071923208584</v>
      </c>
      <c r="AE175" s="21">
        <v>83.363180860962601</v>
      </c>
      <c r="AF175" s="21">
        <v>83.363180860962601</v>
      </c>
      <c r="AG175" s="21">
        <v>83.363180860962601</v>
      </c>
      <c r="AH175" s="10" t="str">
        <f t="shared" si="6"/>
        <v>NO</v>
      </c>
    </row>
    <row r="176" spans="1:34" x14ac:dyDescent="0.25">
      <c r="A176" s="10">
        <v>2023</v>
      </c>
      <c r="B176" s="10" t="s">
        <v>846</v>
      </c>
      <c r="C176" s="10" t="s">
        <v>325</v>
      </c>
      <c r="D176" s="10" t="s">
        <v>326</v>
      </c>
      <c r="E176" s="10" t="s">
        <v>187</v>
      </c>
      <c r="F176" s="10">
        <v>39.915689999999998</v>
      </c>
      <c r="G176" s="10">
        <v>-122.10365</v>
      </c>
      <c r="H176" s="20">
        <v>110054272210</v>
      </c>
      <c r="I176" s="10">
        <v>2033</v>
      </c>
      <c r="J176" s="10" t="s">
        <v>817</v>
      </c>
      <c r="K176" s="10">
        <v>238990</v>
      </c>
      <c r="L176" s="10" t="s">
        <v>818</v>
      </c>
      <c r="M176" s="10" t="s">
        <v>819</v>
      </c>
      <c r="N176" s="10" t="s">
        <v>820</v>
      </c>
      <c r="O176" s="10" t="s">
        <v>1101</v>
      </c>
      <c r="P176" s="10" t="s">
        <v>371</v>
      </c>
      <c r="Q176" s="10">
        <v>250</v>
      </c>
      <c r="R176" s="10">
        <v>0.16759979999999999</v>
      </c>
      <c r="S176" s="10">
        <f t="shared" si="7"/>
        <v>6.7039919999999998E-4</v>
      </c>
      <c r="T176" s="10">
        <f t="shared" si="8"/>
        <v>7.9809428571428562E-3</v>
      </c>
      <c r="U176" s="10" t="s">
        <v>847</v>
      </c>
      <c r="V176" s="10">
        <v>17526.823960000002</v>
      </c>
      <c r="W176" s="10" t="s">
        <v>93</v>
      </c>
      <c r="X176" s="10">
        <v>32649.513900000002</v>
      </c>
      <c r="Y176" s="10" t="s">
        <v>94</v>
      </c>
      <c r="Z176" s="10">
        <v>13172.69353</v>
      </c>
      <c r="AA176" s="10" t="s">
        <v>95</v>
      </c>
      <c r="AB176" s="21">
        <v>5.0893099309811387E-5</v>
      </c>
      <c r="AC176" s="21">
        <v>3.8249896360572558E-5</v>
      </c>
      <c r="AD176" s="21">
        <v>2.053320616206785E-5</v>
      </c>
      <c r="AE176" s="21">
        <v>6.05870229878707E-4</v>
      </c>
      <c r="AF176" s="21">
        <v>4.5535590905443525E-4</v>
      </c>
      <c r="AG176" s="21">
        <v>2.4444293050080774E-4</v>
      </c>
      <c r="AH176" s="10" t="str">
        <f t="shared" si="6"/>
        <v>NO</v>
      </c>
    </row>
    <row r="177" spans="1:35" x14ac:dyDescent="0.25">
      <c r="A177" s="10">
        <v>2019</v>
      </c>
      <c r="B177" s="10" t="s">
        <v>848</v>
      </c>
      <c r="C177" s="10" t="s">
        <v>849</v>
      </c>
      <c r="D177" s="10" t="s">
        <v>517</v>
      </c>
      <c r="E177" s="10" t="s">
        <v>151</v>
      </c>
      <c r="F177" s="10">
        <v>39.423425000000002</v>
      </c>
      <c r="G177" s="10">
        <v>-91.025666000000001</v>
      </c>
      <c r="H177" s="20">
        <v>110054612558</v>
      </c>
      <c r="I177" s="10">
        <v>2869</v>
      </c>
      <c r="J177" s="10" t="s">
        <v>76</v>
      </c>
      <c r="K177" s="10">
        <v>325180</v>
      </c>
      <c r="L177" s="10" t="s">
        <v>77</v>
      </c>
      <c r="M177" s="10" t="s">
        <v>78</v>
      </c>
      <c r="N177" s="10" t="s">
        <v>79</v>
      </c>
      <c r="O177" s="10" t="s">
        <v>80</v>
      </c>
      <c r="P177" s="10" t="s">
        <v>81</v>
      </c>
      <c r="Q177" s="10">
        <v>365</v>
      </c>
      <c r="R177" s="10">
        <v>5.7203999999999998E-2</v>
      </c>
      <c r="S177" s="10">
        <f t="shared" si="7"/>
        <v>1.5672328767123286E-4</v>
      </c>
      <c r="T177" s="10">
        <f t="shared" si="8"/>
        <v>2.7239999999999999E-3</v>
      </c>
      <c r="U177" s="10" t="s">
        <v>850</v>
      </c>
      <c r="V177" s="10">
        <v>29.132029339999999</v>
      </c>
      <c r="W177" s="10" t="s">
        <v>93</v>
      </c>
      <c r="X177" s="10">
        <v>50.328902829999997</v>
      </c>
      <c r="Y177" s="10" t="s">
        <v>94</v>
      </c>
      <c r="Z177" s="10">
        <v>17.478718919999999</v>
      </c>
      <c r="AA177" s="10" t="s">
        <v>95</v>
      </c>
      <c r="AB177" s="21">
        <v>8.9665202803794995E-3</v>
      </c>
      <c r="AC177" s="21">
        <v>5.3797586787420436E-3</v>
      </c>
      <c r="AD177" s="21">
        <v>3.1139818048609119E-3</v>
      </c>
      <c r="AE177" s="21">
        <v>0.15584666201611991</v>
      </c>
      <c r="AF177" s="21">
        <v>9.350532941623077E-2</v>
      </c>
      <c r="AG177" s="21">
        <v>5.4123969465439667E-2</v>
      </c>
      <c r="AH177" s="10" t="str">
        <f t="shared" si="6"/>
        <v>NO</v>
      </c>
    </row>
    <row r="178" spans="1:35" x14ac:dyDescent="0.25">
      <c r="A178" s="10">
        <v>2020</v>
      </c>
      <c r="B178" s="10" t="s">
        <v>851</v>
      </c>
      <c r="C178" s="10" t="s">
        <v>852</v>
      </c>
      <c r="D178" s="10" t="s">
        <v>853</v>
      </c>
      <c r="E178" s="10" t="s">
        <v>121</v>
      </c>
      <c r="F178" s="10">
        <v>39.00703</v>
      </c>
      <c r="G178" s="10">
        <v>-84.841210000000004</v>
      </c>
      <c r="H178" s="20">
        <v>110055043705</v>
      </c>
      <c r="I178" s="10">
        <v>4952</v>
      </c>
      <c r="J178" s="10" t="s">
        <v>219</v>
      </c>
      <c r="K178" s="10">
        <v>339999</v>
      </c>
      <c r="L178" s="10" t="s">
        <v>220</v>
      </c>
      <c r="M178" s="10" t="s">
        <v>200</v>
      </c>
      <c r="N178" s="10" t="s">
        <v>201</v>
      </c>
      <c r="O178" s="10" t="s">
        <v>1096</v>
      </c>
      <c r="P178" s="10" t="s">
        <v>1097</v>
      </c>
      <c r="Q178" s="10">
        <v>365</v>
      </c>
      <c r="R178" s="10">
        <v>5.7747750000000002E-3</v>
      </c>
      <c r="S178" s="10">
        <f t="shared" si="7"/>
        <v>1.5821301369863015E-5</v>
      </c>
      <c r="T178" s="10">
        <f t="shared" si="8"/>
        <v>2.7498928571428573E-4</v>
      </c>
      <c r="U178" s="10" t="s">
        <v>854</v>
      </c>
      <c r="V178" s="10">
        <v>99460.616139999998</v>
      </c>
      <c r="W178" s="10" t="s">
        <v>93</v>
      </c>
      <c r="X178" s="10">
        <v>222013.9075</v>
      </c>
      <c r="Y178" s="10" t="s">
        <v>94</v>
      </c>
      <c r="Z178" s="10">
        <v>79462.362930000003</v>
      </c>
      <c r="AA178" s="10" t="s">
        <v>95</v>
      </c>
      <c r="AB178" s="21">
        <v>1.9910434055176938E-7</v>
      </c>
      <c r="AC178" s="21">
        <v>1.5907101709075552E-7</v>
      </c>
      <c r="AD178" s="21">
        <v>7.1262658938891087E-8</v>
      </c>
      <c r="AE178" s="21">
        <v>3.4606230619712296E-6</v>
      </c>
      <c r="AF178" s="21">
        <v>2.7648057732440843E-6</v>
      </c>
      <c r="AG178" s="21">
        <v>1.2386128815569167E-6</v>
      </c>
      <c r="AH178" s="10" t="str">
        <f t="shared" si="6"/>
        <v>NO</v>
      </c>
    </row>
    <row r="179" spans="1:35" x14ac:dyDescent="0.25">
      <c r="A179" s="10">
        <v>2019</v>
      </c>
      <c r="B179" s="10" t="s">
        <v>855</v>
      </c>
      <c r="C179" s="10" t="s">
        <v>856</v>
      </c>
      <c r="D179" s="10" t="s">
        <v>856</v>
      </c>
      <c r="E179" s="10" t="s">
        <v>187</v>
      </c>
      <c r="F179" s="10">
        <v>39.191054000000001</v>
      </c>
      <c r="G179" s="10">
        <v>-122.023129</v>
      </c>
      <c r="H179" s="20">
        <v>110055984957</v>
      </c>
      <c r="I179" s="10">
        <v>4952</v>
      </c>
      <c r="J179" s="10" t="s">
        <v>219</v>
      </c>
      <c r="K179" s="10">
        <v>339999</v>
      </c>
      <c r="L179" s="10" t="s">
        <v>220</v>
      </c>
      <c r="M179" s="10" t="s">
        <v>200</v>
      </c>
      <c r="N179" s="10" t="s">
        <v>201</v>
      </c>
      <c r="O179" s="10" t="s">
        <v>1096</v>
      </c>
      <c r="P179" s="10" t="s">
        <v>1097</v>
      </c>
      <c r="Q179" s="10">
        <v>365</v>
      </c>
      <c r="R179" s="10">
        <v>6.3041849999999997E-2</v>
      </c>
      <c r="S179" s="10">
        <f t="shared" si="7"/>
        <v>1.7271739726027396E-4</v>
      </c>
      <c r="T179" s="10">
        <f t="shared" si="8"/>
        <v>3.0019928571428569E-3</v>
      </c>
      <c r="U179" s="10" t="s">
        <v>857</v>
      </c>
      <c r="V179" s="10">
        <v>1.2735960073349635</v>
      </c>
      <c r="W179" s="10" t="s">
        <v>235</v>
      </c>
      <c r="X179" s="10">
        <v>1.2735960073349635</v>
      </c>
      <c r="Y179" s="10" t="s">
        <v>235</v>
      </c>
      <c r="Z179" s="10">
        <v>1.2735960073349635</v>
      </c>
      <c r="AA179" s="10" t="s">
        <v>235</v>
      </c>
      <c r="AB179" s="21">
        <v>0.13561395942320054</v>
      </c>
      <c r="AC179" s="21">
        <v>0.13561395942320054</v>
      </c>
      <c r="AD179" s="21">
        <v>0.13561395942320054</v>
      </c>
      <c r="AE179" s="21">
        <v>2.3570997709270571</v>
      </c>
      <c r="AF179" s="21">
        <v>2.3570997709270571</v>
      </c>
      <c r="AG179" s="21">
        <v>2.3570997709270571</v>
      </c>
      <c r="AH179" s="10" t="str">
        <f t="shared" si="6"/>
        <v>NO</v>
      </c>
    </row>
    <row r="180" spans="1:35" x14ac:dyDescent="0.25">
      <c r="A180" s="10">
        <v>2019</v>
      </c>
      <c r="B180" s="10" t="s">
        <v>858</v>
      </c>
      <c r="C180" s="10" t="s">
        <v>859</v>
      </c>
      <c r="D180" s="10" t="s">
        <v>860</v>
      </c>
      <c r="E180" s="10" t="s">
        <v>187</v>
      </c>
      <c r="F180" s="10">
        <v>37.591898999999998</v>
      </c>
      <c r="G180" s="10">
        <v>-122.358101</v>
      </c>
      <c r="H180" s="20">
        <v>110055988016</v>
      </c>
      <c r="I180" s="10">
        <v>4952</v>
      </c>
      <c r="J180" s="10" t="s">
        <v>219</v>
      </c>
      <c r="K180" s="10">
        <v>339999</v>
      </c>
      <c r="L180" s="10" t="s">
        <v>220</v>
      </c>
      <c r="M180" s="10" t="s">
        <v>200</v>
      </c>
      <c r="N180" s="10" t="s">
        <v>201</v>
      </c>
      <c r="O180" s="10" t="s">
        <v>1096</v>
      </c>
      <c r="P180" s="10" t="s">
        <v>371</v>
      </c>
      <c r="Q180" s="10">
        <v>365</v>
      </c>
      <c r="R180" s="10">
        <v>1.0326899380000001</v>
      </c>
      <c r="S180" s="10">
        <f t="shared" si="7"/>
        <v>2.8292875013698634E-3</v>
      </c>
      <c r="T180" s="10">
        <f t="shared" si="8"/>
        <v>4.9175711333333337E-2</v>
      </c>
      <c r="U180" s="10" t="s">
        <v>861</v>
      </c>
      <c r="V180" s="10">
        <v>11.485692303178485</v>
      </c>
      <c r="W180" s="10" t="s">
        <v>83</v>
      </c>
      <c r="X180" s="10">
        <v>11.485692303178485</v>
      </c>
      <c r="Y180" s="10" t="s">
        <v>83</v>
      </c>
      <c r="Z180" s="10">
        <v>11.485692303178485</v>
      </c>
      <c r="AA180" s="10" t="s">
        <v>83</v>
      </c>
      <c r="AB180" s="21">
        <v>0.24633147281743759</v>
      </c>
      <c r="AC180" s="21">
        <v>0.24633147281743759</v>
      </c>
      <c r="AD180" s="21">
        <v>0.24633147281743759</v>
      </c>
      <c r="AE180" s="21">
        <v>4.2814755989697488</v>
      </c>
      <c r="AF180" s="21">
        <v>4.2814755989697488</v>
      </c>
      <c r="AG180" s="21">
        <v>4.2814755989697488</v>
      </c>
      <c r="AH180" s="10" t="str">
        <f t="shared" si="6"/>
        <v>NO</v>
      </c>
    </row>
    <row r="181" spans="1:35" x14ac:dyDescent="0.25">
      <c r="A181" s="10">
        <v>2023</v>
      </c>
      <c r="B181" s="10" t="s">
        <v>862</v>
      </c>
      <c r="C181" s="10" t="s">
        <v>863</v>
      </c>
      <c r="D181" s="10" t="s">
        <v>864</v>
      </c>
      <c r="E181" s="10" t="s">
        <v>187</v>
      </c>
      <c r="F181" s="10">
        <v>33.926245999999999</v>
      </c>
      <c r="G181" s="10">
        <v>-116.992552</v>
      </c>
      <c r="H181" s="20">
        <v>110055992993</v>
      </c>
      <c r="I181" s="10">
        <v>4952</v>
      </c>
      <c r="J181" s="10" t="s">
        <v>219</v>
      </c>
      <c r="K181" s="10">
        <v>339999</v>
      </c>
      <c r="L181" s="10" t="s">
        <v>220</v>
      </c>
      <c r="M181" s="10" t="s">
        <v>200</v>
      </c>
      <c r="N181" s="10" t="s">
        <v>201</v>
      </c>
      <c r="O181" s="10" t="s">
        <v>1096</v>
      </c>
      <c r="P181" s="10" t="s">
        <v>1097</v>
      </c>
      <c r="Q181" s="10">
        <v>365</v>
      </c>
      <c r="R181" s="10">
        <v>1.178440825</v>
      </c>
      <c r="S181" s="10">
        <f t="shared" si="7"/>
        <v>3.2286050000000003E-3</v>
      </c>
      <c r="T181" s="10">
        <f t="shared" si="8"/>
        <v>5.6116229761904765E-2</v>
      </c>
      <c r="U181" s="10" t="s">
        <v>865</v>
      </c>
      <c r="V181" s="10">
        <v>12.794280669999999</v>
      </c>
      <c r="W181" s="10" t="s">
        <v>101</v>
      </c>
      <c r="X181" s="10">
        <v>12.794280669999999</v>
      </c>
      <c r="Y181" s="10" t="s">
        <v>101</v>
      </c>
      <c r="Z181" s="10">
        <v>12.794280669999999</v>
      </c>
      <c r="AA181" s="10" t="s">
        <v>101</v>
      </c>
      <c r="AB181" s="21">
        <v>0.25234752021428031</v>
      </c>
      <c r="AC181" s="21">
        <v>0.25234752021428031</v>
      </c>
      <c r="AD181" s="21">
        <v>0.25234752021428031</v>
      </c>
      <c r="AE181" s="21">
        <v>4.3860402322958238</v>
      </c>
      <c r="AF181" s="21">
        <v>4.3860402322958238</v>
      </c>
      <c r="AG181" s="21">
        <v>4.3860402322958238</v>
      </c>
      <c r="AH181" s="10" t="str">
        <f t="shared" si="6"/>
        <v>NO</v>
      </c>
    </row>
    <row r="182" spans="1:35" x14ac:dyDescent="0.25">
      <c r="A182" s="10">
        <v>2023</v>
      </c>
      <c r="B182" s="10" t="s">
        <v>866</v>
      </c>
      <c r="C182" s="10" t="s">
        <v>867</v>
      </c>
      <c r="D182" s="10" t="s">
        <v>867</v>
      </c>
      <c r="E182" s="10" t="s">
        <v>614</v>
      </c>
      <c r="F182" s="10">
        <v>39.754530000000003</v>
      </c>
      <c r="G182" s="10">
        <v>-105.00681</v>
      </c>
      <c r="H182" s="20">
        <v>110056125376</v>
      </c>
      <c r="I182" s="10">
        <v>1799</v>
      </c>
      <c r="J182" s="10" t="s">
        <v>817</v>
      </c>
      <c r="K182" s="10">
        <v>238990</v>
      </c>
      <c r="L182" s="10" t="s">
        <v>818</v>
      </c>
      <c r="M182" s="10" t="s">
        <v>819</v>
      </c>
      <c r="N182" s="10" t="s">
        <v>820</v>
      </c>
      <c r="O182" s="10" t="s">
        <v>422</v>
      </c>
      <c r="P182" s="10" t="s">
        <v>551</v>
      </c>
      <c r="Q182" s="10">
        <v>250</v>
      </c>
      <c r="R182" s="10">
        <v>6.2756060000000004E-3</v>
      </c>
      <c r="S182" s="10">
        <f t="shared" si="7"/>
        <v>2.5102424000000001E-5</v>
      </c>
      <c r="T182" s="10">
        <f t="shared" si="8"/>
        <v>2.9883838095238097E-4</v>
      </c>
      <c r="U182" s="10" t="s">
        <v>868</v>
      </c>
      <c r="V182" s="10">
        <v>5.5085574570000002</v>
      </c>
      <c r="W182" s="10" t="s">
        <v>93</v>
      </c>
      <c r="X182" s="10">
        <v>14.628504039999999</v>
      </c>
      <c r="Y182" s="10" t="s">
        <v>94</v>
      </c>
      <c r="Z182" s="10">
        <v>3.1168465900000002</v>
      </c>
      <c r="AA182" s="10" t="s">
        <v>95</v>
      </c>
      <c r="AB182" s="21">
        <v>8.0537887493525948E-3</v>
      </c>
      <c r="AC182" s="21">
        <v>4.5569868692394398E-3</v>
      </c>
      <c r="AD182" s="21">
        <v>1.7159939205923071E-3</v>
      </c>
      <c r="AE182" s="21">
        <v>9.5878437492292787E-2</v>
      </c>
      <c r="AF182" s="21">
        <v>5.4249843681421897E-2</v>
      </c>
      <c r="AG182" s="21">
        <v>2.042849905467032E-2</v>
      </c>
      <c r="AH182" s="10" t="str">
        <f t="shared" si="6"/>
        <v>NO</v>
      </c>
    </row>
    <row r="183" spans="1:35" x14ac:dyDescent="0.25">
      <c r="A183" s="10">
        <v>2022</v>
      </c>
      <c r="B183" s="10" t="s">
        <v>869</v>
      </c>
      <c r="C183" s="10" t="s">
        <v>870</v>
      </c>
      <c r="D183" s="10" t="s">
        <v>871</v>
      </c>
      <c r="E183" s="10" t="s">
        <v>166</v>
      </c>
      <c r="F183" s="10">
        <v>29.857654</v>
      </c>
      <c r="G183" s="10">
        <v>-94.910674</v>
      </c>
      <c r="H183" s="20">
        <v>110056961480</v>
      </c>
      <c r="I183" s="10">
        <v>2869</v>
      </c>
      <c r="J183" s="10" t="s">
        <v>76</v>
      </c>
      <c r="K183" s="10">
        <v>325180</v>
      </c>
      <c r="L183" s="10" t="s">
        <v>77</v>
      </c>
      <c r="M183" s="10" t="s">
        <v>78</v>
      </c>
      <c r="N183" s="10" t="s">
        <v>79</v>
      </c>
      <c r="O183" s="10" t="s">
        <v>80</v>
      </c>
      <c r="P183" s="10" t="s">
        <v>81</v>
      </c>
      <c r="Q183" s="10">
        <v>350</v>
      </c>
      <c r="R183" s="10">
        <v>0.16571</v>
      </c>
      <c r="S183" s="10">
        <f t="shared" si="7"/>
        <v>4.7345714285714283E-4</v>
      </c>
      <c r="T183" s="10">
        <f t="shared" si="8"/>
        <v>7.8909523809523804E-3</v>
      </c>
      <c r="U183" s="10" t="s">
        <v>872</v>
      </c>
      <c r="V183" s="10">
        <v>1.399694621026895</v>
      </c>
      <c r="W183" s="10" t="s">
        <v>235</v>
      </c>
      <c r="X183" s="10">
        <v>1.399694621026895</v>
      </c>
      <c r="Y183" s="10" t="s">
        <v>235</v>
      </c>
      <c r="Z183" s="10">
        <v>1.399694621026895</v>
      </c>
      <c r="AA183" s="10" t="s">
        <v>235</v>
      </c>
      <c r="AB183" s="21">
        <v>0.33825745683711206</v>
      </c>
      <c r="AC183" s="21">
        <v>0.33825745683711206</v>
      </c>
      <c r="AD183" s="21">
        <v>0.33825745683711206</v>
      </c>
      <c r="AE183" s="21">
        <v>5.6376242806185344</v>
      </c>
      <c r="AF183" s="21">
        <v>5.6376242806185344</v>
      </c>
      <c r="AG183" s="21">
        <v>5.6376242806185344</v>
      </c>
      <c r="AH183" s="10" t="str">
        <f t="shared" si="6"/>
        <v>NO</v>
      </c>
    </row>
    <row r="184" spans="1:35" x14ac:dyDescent="0.25">
      <c r="A184" s="10">
        <v>2019</v>
      </c>
      <c r="B184" s="10" t="s">
        <v>873</v>
      </c>
      <c r="C184" s="10" t="s">
        <v>293</v>
      </c>
      <c r="D184" s="10" t="s">
        <v>294</v>
      </c>
      <c r="E184" s="10" t="s">
        <v>267</v>
      </c>
      <c r="F184" s="10">
        <v>30.250833</v>
      </c>
      <c r="G184" s="10">
        <v>-91.092277999999993</v>
      </c>
      <c r="H184" s="20">
        <v>110056972432</v>
      </c>
      <c r="I184" s="10">
        <v>2869</v>
      </c>
      <c r="J184" s="10" t="s">
        <v>76</v>
      </c>
      <c r="K184" s="10">
        <v>325180</v>
      </c>
      <c r="L184" s="10" t="s">
        <v>77</v>
      </c>
      <c r="M184" s="10" t="s">
        <v>78</v>
      </c>
      <c r="N184" s="10" t="s">
        <v>79</v>
      </c>
      <c r="O184" s="10" t="s">
        <v>80</v>
      </c>
      <c r="P184" s="10" t="s">
        <v>81</v>
      </c>
      <c r="Q184" s="10">
        <v>350</v>
      </c>
      <c r="R184" s="10">
        <v>0.414275</v>
      </c>
      <c r="S184" s="10">
        <f t="shared" si="7"/>
        <v>1.1836428571428571E-3</v>
      </c>
      <c r="T184" s="10">
        <f t="shared" si="8"/>
        <v>1.9727380952380951E-2</v>
      </c>
      <c r="U184" s="10" t="s">
        <v>874</v>
      </c>
      <c r="V184" s="10">
        <v>1.403319956</v>
      </c>
      <c r="W184" s="10" t="s">
        <v>101</v>
      </c>
      <c r="X184" s="10">
        <v>1.403319956</v>
      </c>
      <c r="Y184" s="10" t="s">
        <v>101</v>
      </c>
      <c r="Z184" s="10">
        <v>1.403319956</v>
      </c>
      <c r="AA184" s="10" t="s">
        <v>101</v>
      </c>
      <c r="AB184" s="21">
        <v>0.84345900739321988</v>
      </c>
      <c r="AC184" s="21">
        <v>0.84345900739321988</v>
      </c>
      <c r="AD184" s="21">
        <v>0.84345900739321988</v>
      </c>
      <c r="AE184" s="21">
        <v>14.057650123220332</v>
      </c>
      <c r="AF184" s="21">
        <v>14.057650123220332</v>
      </c>
      <c r="AG184" s="21">
        <v>14.057650123220332</v>
      </c>
      <c r="AH184" s="10" t="str">
        <f t="shared" si="6"/>
        <v>NO</v>
      </c>
    </row>
    <row r="185" spans="1:35" x14ac:dyDescent="0.25">
      <c r="A185" s="10">
        <v>2019</v>
      </c>
      <c r="B185" s="10" t="s">
        <v>875</v>
      </c>
      <c r="C185" s="10" t="s">
        <v>97</v>
      </c>
      <c r="D185" s="10" t="s">
        <v>98</v>
      </c>
      <c r="E185" s="10" t="s">
        <v>99</v>
      </c>
      <c r="F185" s="10">
        <v>40.655278000000003</v>
      </c>
      <c r="G185" s="10">
        <v>-80.356388999999993</v>
      </c>
      <c r="H185" s="20">
        <v>110059344473</v>
      </c>
      <c r="I185" s="10">
        <v>2821</v>
      </c>
      <c r="J185" s="10" t="s">
        <v>87</v>
      </c>
      <c r="K185" s="10">
        <v>323120</v>
      </c>
      <c r="L185" s="10" t="s">
        <v>88</v>
      </c>
      <c r="M185" s="10" t="s">
        <v>89</v>
      </c>
      <c r="N185" s="10" t="s">
        <v>90</v>
      </c>
      <c r="O185" s="10" t="s">
        <v>422</v>
      </c>
      <c r="P185" s="10" t="s">
        <v>876</v>
      </c>
      <c r="Q185" s="10">
        <v>350</v>
      </c>
      <c r="R185" s="10">
        <v>0.66283999999999998</v>
      </c>
      <c r="S185" s="10">
        <f t="shared" si="7"/>
        <v>1.8938285714285713E-3</v>
      </c>
      <c r="T185" s="10">
        <f t="shared" si="8"/>
        <v>3.1563809523809522E-2</v>
      </c>
      <c r="U185" s="10" t="s">
        <v>877</v>
      </c>
      <c r="V185" s="10">
        <v>40451.048900000002</v>
      </c>
      <c r="W185" s="10" t="s">
        <v>93</v>
      </c>
      <c r="X185" s="10">
        <v>80817.659339999998</v>
      </c>
      <c r="Y185" s="10" t="s">
        <v>94</v>
      </c>
      <c r="Z185" s="10">
        <v>31310.263719999999</v>
      </c>
      <c r="AA185" s="10" t="s">
        <v>95</v>
      </c>
      <c r="AB185" s="21">
        <v>6.0485870970765854E-5</v>
      </c>
      <c r="AC185" s="21">
        <v>4.6817786508091547E-5</v>
      </c>
      <c r="AD185" s="21">
        <v>2.3433350914819644E-5</v>
      </c>
      <c r="AE185" s="21">
        <v>1.0080978495127643E-3</v>
      </c>
      <c r="AF185" s="21">
        <v>7.8029644180152579E-4</v>
      </c>
      <c r="AG185" s="21">
        <v>3.9055584858032737E-4</v>
      </c>
      <c r="AH185" s="10" t="str">
        <f t="shared" si="6"/>
        <v>NO</v>
      </c>
    </row>
    <row r="186" spans="1:35" s="22" customFormat="1" x14ac:dyDescent="0.25">
      <c r="A186" s="22">
        <v>2020</v>
      </c>
      <c r="B186" s="25" t="s">
        <v>878</v>
      </c>
      <c r="C186" s="22" t="s">
        <v>494</v>
      </c>
      <c r="D186" s="22" t="s">
        <v>238</v>
      </c>
      <c r="E186" s="22" t="s">
        <v>370</v>
      </c>
      <c r="F186" s="22">
        <v>36.131489999999999</v>
      </c>
      <c r="G186" s="22">
        <v>-115.15483</v>
      </c>
      <c r="H186" s="23">
        <v>110059844156</v>
      </c>
      <c r="I186" s="22">
        <v>1799</v>
      </c>
      <c r="J186" s="22" t="s">
        <v>817</v>
      </c>
      <c r="K186" s="22">
        <v>238990</v>
      </c>
      <c r="L186" s="22" t="s">
        <v>818</v>
      </c>
      <c r="M186" s="22" t="s">
        <v>819</v>
      </c>
      <c r="N186" s="22" t="s">
        <v>820</v>
      </c>
      <c r="O186" s="22" t="s">
        <v>1102</v>
      </c>
      <c r="P186" s="22" t="s">
        <v>879</v>
      </c>
      <c r="Q186" s="22">
        <v>250</v>
      </c>
      <c r="R186" s="22">
        <v>4.5219040000000002E-2</v>
      </c>
      <c r="S186" s="25">
        <f t="shared" si="7"/>
        <v>1.8087616000000002E-4</v>
      </c>
      <c r="T186" s="22">
        <f t="shared" si="8"/>
        <v>2.153287619047619E-3</v>
      </c>
      <c r="U186" s="25" t="s">
        <v>880</v>
      </c>
      <c r="V186" s="22" t="s">
        <v>500</v>
      </c>
      <c r="W186" s="22" t="s">
        <v>501</v>
      </c>
      <c r="X186" s="22" t="s">
        <v>500</v>
      </c>
      <c r="Y186" s="22" t="s">
        <v>500</v>
      </c>
      <c r="Z186" s="22" t="s">
        <v>500</v>
      </c>
      <c r="AA186" s="22" t="s">
        <v>501</v>
      </c>
      <c r="AB186" s="26">
        <v>0.5</v>
      </c>
      <c r="AC186" s="26">
        <v>0.5</v>
      </c>
      <c r="AD186" s="26">
        <v>0.5</v>
      </c>
      <c r="AE186" s="24">
        <v>0.5</v>
      </c>
      <c r="AF186" s="24">
        <v>0.5</v>
      </c>
      <c r="AG186" s="24">
        <v>0.5</v>
      </c>
      <c r="AH186" s="22" t="str">
        <f t="shared" si="6"/>
        <v>NO</v>
      </c>
    </row>
    <row r="187" spans="1:35" s="25" customFormat="1" x14ac:dyDescent="0.25">
      <c r="A187" s="25">
        <v>2019</v>
      </c>
      <c r="B187" s="25" t="s">
        <v>881</v>
      </c>
      <c r="C187" s="25" t="s">
        <v>882</v>
      </c>
      <c r="D187" s="25" t="s">
        <v>165</v>
      </c>
      <c r="E187" s="25" t="s">
        <v>166</v>
      </c>
      <c r="F187" s="25">
        <v>29.741954</v>
      </c>
      <c r="G187" s="25">
        <v>-95.165228999999997</v>
      </c>
      <c r="H187" s="27">
        <v>110060340162</v>
      </c>
      <c r="I187" s="25">
        <v>2869</v>
      </c>
      <c r="J187" s="25" t="s">
        <v>76</v>
      </c>
      <c r="K187" s="25">
        <v>325180</v>
      </c>
      <c r="L187" s="25" t="s">
        <v>77</v>
      </c>
      <c r="M187" s="25" t="s">
        <v>78</v>
      </c>
      <c r="N187" s="25" t="s">
        <v>79</v>
      </c>
      <c r="O187" s="25" t="s">
        <v>80</v>
      </c>
      <c r="P187" s="25" t="s">
        <v>81</v>
      </c>
      <c r="Q187" s="25">
        <v>350</v>
      </c>
      <c r="R187" s="25">
        <v>0.82891499999999996</v>
      </c>
      <c r="S187" s="25">
        <f t="shared" si="7"/>
        <v>2.3683285714285714E-3</v>
      </c>
      <c r="T187" s="25">
        <f t="shared" si="8"/>
        <v>3.9472142857142858E-2</v>
      </c>
      <c r="U187" s="25" t="s">
        <v>883</v>
      </c>
      <c r="V187" s="25">
        <v>0.27237300733496334</v>
      </c>
      <c r="W187" s="25" t="s">
        <v>235</v>
      </c>
      <c r="X187" s="25">
        <v>0.27237300733496334</v>
      </c>
      <c r="Y187" s="25" t="s">
        <v>235</v>
      </c>
      <c r="Z187" s="25">
        <v>0.27237300733496334</v>
      </c>
      <c r="AA187" s="25" t="s">
        <v>235</v>
      </c>
      <c r="AB187" s="26">
        <v>8.6951662156302039</v>
      </c>
      <c r="AC187" s="26">
        <v>8.6951662156302039</v>
      </c>
      <c r="AD187" s="26">
        <v>8.6951662156302039</v>
      </c>
      <c r="AE187" s="26">
        <v>144.9194369271701</v>
      </c>
      <c r="AF187" s="26">
        <v>144.9194369271701</v>
      </c>
      <c r="AG187" s="26">
        <v>144.9194369271701</v>
      </c>
      <c r="AH187" s="25" t="str">
        <f t="shared" si="6"/>
        <v>NO</v>
      </c>
      <c r="AI187" s="22" t="s">
        <v>884</v>
      </c>
    </row>
    <row r="188" spans="1:35" x14ac:dyDescent="0.25">
      <c r="A188" s="10">
        <v>2020</v>
      </c>
      <c r="B188" s="10" t="s">
        <v>885</v>
      </c>
      <c r="C188" s="10" t="s">
        <v>494</v>
      </c>
      <c r="D188" s="10" t="s">
        <v>238</v>
      </c>
      <c r="E188" s="10" t="s">
        <v>370</v>
      </c>
      <c r="F188" s="10">
        <v>36.075400000000002</v>
      </c>
      <c r="G188" s="10">
        <v>-115.1669</v>
      </c>
      <c r="H188" s="20">
        <v>110064134459</v>
      </c>
      <c r="I188" s="10">
        <v>4581</v>
      </c>
      <c r="J188" s="10" t="s">
        <v>219</v>
      </c>
      <c r="K188" s="10">
        <v>339999</v>
      </c>
      <c r="L188" s="10" t="s">
        <v>220</v>
      </c>
      <c r="M188" s="10" t="s">
        <v>200</v>
      </c>
      <c r="N188" s="10" t="s">
        <v>201</v>
      </c>
      <c r="O188" s="10" t="s">
        <v>422</v>
      </c>
      <c r="P188" s="10" t="s">
        <v>886</v>
      </c>
      <c r="Q188" s="10">
        <v>250</v>
      </c>
      <c r="R188" s="10">
        <v>2.8470202E-2</v>
      </c>
      <c r="S188" s="10">
        <f t="shared" si="7"/>
        <v>1.13880808E-4</v>
      </c>
      <c r="T188" s="10">
        <f t="shared" si="8"/>
        <v>1.3557239047619048E-3</v>
      </c>
      <c r="U188" s="10" t="s">
        <v>887</v>
      </c>
      <c r="V188" s="10">
        <v>1.8914792176039121</v>
      </c>
      <c r="W188" s="10" t="s">
        <v>235</v>
      </c>
      <c r="X188" s="10">
        <v>1.8914792176039121</v>
      </c>
      <c r="Y188" s="10" t="s">
        <v>235</v>
      </c>
      <c r="Z188" s="10">
        <v>1.8914792176039121</v>
      </c>
      <c r="AA188" s="10" t="s">
        <v>235</v>
      </c>
      <c r="AB188" s="21">
        <v>6.0207274253989383E-2</v>
      </c>
      <c r="AC188" s="21">
        <v>6.0207274253989383E-2</v>
      </c>
      <c r="AD188" s="21">
        <v>6.0207274253989383E-2</v>
      </c>
      <c r="AE188" s="21">
        <v>0.71675326492844504</v>
      </c>
      <c r="AF188" s="21">
        <v>0.71675326492844504</v>
      </c>
      <c r="AG188" s="21">
        <v>0.71675326492844504</v>
      </c>
      <c r="AH188" s="10" t="str">
        <f t="shared" si="6"/>
        <v>NO</v>
      </c>
    </row>
    <row r="189" spans="1:35" x14ac:dyDescent="0.25">
      <c r="A189" s="10">
        <v>2019</v>
      </c>
      <c r="B189" s="10" t="s">
        <v>888</v>
      </c>
      <c r="C189" s="10" t="s">
        <v>645</v>
      </c>
      <c r="D189" s="10" t="s">
        <v>441</v>
      </c>
      <c r="E189" s="10" t="s">
        <v>187</v>
      </c>
      <c r="F189" s="10">
        <v>37.977150000000002</v>
      </c>
      <c r="G189" s="10">
        <v>-122.33269</v>
      </c>
      <c r="H189" s="20">
        <v>110064252419</v>
      </c>
      <c r="I189" s="10">
        <v>4952</v>
      </c>
      <c r="J189" s="10" t="s">
        <v>219</v>
      </c>
      <c r="K189" s="10">
        <v>339999</v>
      </c>
      <c r="L189" s="10" t="s">
        <v>220</v>
      </c>
      <c r="M189" s="10" t="s">
        <v>200</v>
      </c>
      <c r="N189" s="10" t="s">
        <v>201</v>
      </c>
      <c r="O189" s="10" t="s">
        <v>1096</v>
      </c>
      <c r="P189" s="10" t="s">
        <v>1097</v>
      </c>
      <c r="Q189" s="10">
        <v>365</v>
      </c>
      <c r="R189" s="10">
        <v>3.7646556250000001</v>
      </c>
      <c r="S189" s="10">
        <f t="shared" si="7"/>
        <v>1.0314125E-2</v>
      </c>
      <c r="T189" s="10">
        <f t="shared" si="8"/>
        <v>0.17926931547619049</v>
      </c>
      <c r="U189" s="10" t="s">
        <v>889</v>
      </c>
      <c r="V189" s="10">
        <v>34.158601491442546</v>
      </c>
      <c r="W189" s="10" t="s">
        <v>83</v>
      </c>
      <c r="X189" s="10">
        <v>34.158601491442546</v>
      </c>
      <c r="Y189" s="10" t="s">
        <v>83</v>
      </c>
      <c r="Z189" s="10">
        <v>34.158601491442546</v>
      </c>
      <c r="AA189" s="10" t="s">
        <v>83</v>
      </c>
      <c r="AB189" s="21">
        <v>0.30194810529886323</v>
      </c>
      <c r="AC189" s="21">
        <v>0.30194810529886323</v>
      </c>
      <c r="AD189" s="21">
        <v>0.30194810529886323</v>
      </c>
      <c r="AE189" s="21">
        <v>5.248145639718337</v>
      </c>
      <c r="AF189" s="21">
        <v>5.248145639718337</v>
      </c>
      <c r="AG189" s="21">
        <v>5.248145639718337</v>
      </c>
      <c r="AH189" s="10" t="str">
        <f t="shared" si="6"/>
        <v>NO</v>
      </c>
    </row>
    <row r="190" spans="1:35" x14ac:dyDescent="0.25">
      <c r="A190" s="10">
        <v>2019</v>
      </c>
      <c r="B190" s="10" t="s">
        <v>890</v>
      </c>
      <c r="C190" s="10" t="s">
        <v>891</v>
      </c>
      <c r="D190" s="10" t="s">
        <v>892</v>
      </c>
      <c r="E190" s="10" t="s">
        <v>121</v>
      </c>
      <c r="F190" s="10">
        <v>37.304611999999999</v>
      </c>
      <c r="G190" s="10">
        <v>-87.145292999999995</v>
      </c>
      <c r="H190" s="20">
        <v>110064265496</v>
      </c>
      <c r="I190" s="10">
        <v>4952</v>
      </c>
      <c r="J190" s="10" t="s">
        <v>219</v>
      </c>
      <c r="K190" s="10">
        <v>339999</v>
      </c>
      <c r="L190" s="10" t="s">
        <v>220</v>
      </c>
      <c r="M190" s="10" t="s">
        <v>200</v>
      </c>
      <c r="N190" s="10" t="s">
        <v>201</v>
      </c>
      <c r="O190" s="10" t="s">
        <v>1096</v>
      </c>
      <c r="P190" s="10" t="s">
        <v>1097</v>
      </c>
      <c r="Q190" s="10">
        <v>365</v>
      </c>
      <c r="R190" s="10">
        <v>5.6711601250000001</v>
      </c>
      <c r="S190" s="10">
        <f t="shared" si="7"/>
        <v>1.5537425000000001E-2</v>
      </c>
      <c r="T190" s="10">
        <f t="shared" si="8"/>
        <v>0.27005524404761905</v>
      </c>
      <c r="U190" s="10" t="s">
        <v>893</v>
      </c>
      <c r="V190" s="10">
        <v>6793.9608799999996</v>
      </c>
      <c r="W190" s="10" t="s">
        <v>93</v>
      </c>
      <c r="X190" s="10">
        <v>15320.705620000001</v>
      </c>
      <c r="Y190" s="10" t="s">
        <v>94</v>
      </c>
      <c r="Z190" s="10">
        <v>4938.6333249999998</v>
      </c>
      <c r="AA190" s="10" t="s">
        <v>95</v>
      </c>
      <c r="AB190" s="21">
        <v>3.1460981161220347E-3</v>
      </c>
      <c r="AC190" s="21">
        <v>2.2869464918084722E-3</v>
      </c>
      <c r="AD190" s="21">
        <v>1.0141455221042229E-3</v>
      </c>
      <c r="AE190" s="21">
        <v>5.4682181542121081E-2</v>
      </c>
      <c r="AF190" s="21">
        <v>3.9749308071909156E-2</v>
      </c>
      <c r="AG190" s="21">
        <v>1.7626815027049585E-2</v>
      </c>
      <c r="AH190" s="10" t="str">
        <f t="shared" si="6"/>
        <v>NO</v>
      </c>
    </row>
    <row r="191" spans="1:35" x14ac:dyDescent="0.25">
      <c r="A191" s="10">
        <v>2021</v>
      </c>
      <c r="B191" s="10" t="s">
        <v>894</v>
      </c>
      <c r="C191" s="10" t="s">
        <v>895</v>
      </c>
      <c r="D191" s="10" t="s">
        <v>896</v>
      </c>
      <c r="E191" s="10" t="s">
        <v>121</v>
      </c>
      <c r="F191" s="10">
        <v>38.369734999999999</v>
      </c>
      <c r="G191" s="10">
        <v>-85.180234999999996</v>
      </c>
      <c r="H191" s="20">
        <v>110064268260</v>
      </c>
      <c r="I191" s="10">
        <v>4952</v>
      </c>
      <c r="J191" s="10" t="s">
        <v>219</v>
      </c>
      <c r="K191" s="10">
        <v>339999</v>
      </c>
      <c r="L191" s="10" t="s">
        <v>220</v>
      </c>
      <c r="M191" s="10" t="s">
        <v>200</v>
      </c>
      <c r="N191" s="10" t="s">
        <v>201</v>
      </c>
      <c r="O191" s="10" t="s">
        <v>1096</v>
      </c>
      <c r="P191" s="10" t="s">
        <v>1098</v>
      </c>
      <c r="Q191" s="10">
        <v>365</v>
      </c>
      <c r="R191" s="10">
        <v>2.3520463130000002</v>
      </c>
      <c r="S191" s="10">
        <f t="shared" si="7"/>
        <v>6.4439625013698633E-3</v>
      </c>
      <c r="T191" s="10">
        <f t="shared" si="8"/>
        <v>0.11200220538095239</v>
      </c>
      <c r="U191" s="10" t="s">
        <v>897</v>
      </c>
      <c r="V191" s="10">
        <v>5899.3349630000002</v>
      </c>
      <c r="W191" s="10" t="s">
        <v>93</v>
      </c>
      <c r="X191" s="10">
        <v>13121.85218</v>
      </c>
      <c r="Y191" s="10" t="s">
        <v>94</v>
      </c>
      <c r="Z191" s="10">
        <v>4267.05591</v>
      </c>
      <c r="AA191" s="10" t="s">
        <v>95</v>
      </c>
      <c r="AB191" s="21">
        <v>1.5101659404715567E-3</v>
      </c>
      <c r="AC191" s="21">
        <v>1.0923201584222136E-3</v>
      </c>
      <c r="AD191" s="21">
        <v>4.9108635069000325E-4</v>
      </c>
      <c r="AE191" s="21">
        <v>2.624812229867229E-2</v>
      </c>
      <c r="AF191" s="21">
        <v>1.8985564658290856E-2</v>
      </c>
      <c r="AG191" s="21">
        <v>8.5355484762786281E-3</v>
      </c>
      <c r="AH191" s="10" t="str">
        <f t="shared" si="6"/>
        <v>NO</v>
      </c>
    </row>
    <row r="192" spans="1:35" x14ac:dyDescent="0.25">
      <c r="A192" s="10">
        <v>2020</v>
      </c>
      <c r="B192" s="10" t="s">
        <v>898</v>
      </c>
      <c r="C192" s="10" t="s">
        <v>494</v>
      </c>
      <c r="D192" s="10" t="s">
        <v>503</v>
      </c>
      <c r="E192" s="10" t="s">
        <v>370</v>
      </c>
      <c r="F192" s="10">
        <v>36.19997</v>
      </c>
      <c r="G192" s="10">
        <v>-115.19658</v>
      </c>
      <c r="H192" s="20">
        <v>110064418553</v>
      </c>
      <c r="I192" s="10">
        <v>5541</v>
      </c>
      <c r="J192" s="10" t="s">
        <v>899</v>
      </c>
      <c r="K192" s="10">
        <v>445250</v>
      </c>
      <c r="L192" s="10" t="s">
        <v>900</v>
      </c>
      <c r="M192" s="10" t="s">
        <v>497</v>
      </c>
      <c r="N192" s="10" t="s">
        <v>497</v>
      </c>
      <c r="O192" s="10" t="s">
        <v>422</v>
      </c>
      <c r="P192" s="10" t="s">
        <v>901</v>
      </c>
      <c r="Q192" s="10">
        <v>250</v>
      </c>
      <c r="R192" s="10">
        <v>7.2530060000000002E-3</v>
      </c>
      <c r="S192" s="10">
        <f t="shared" si="7"/>
        <v>2.9012024000000002E-5</v>
      </c>
      <c r="T192" s="10">
        <f t="shared" si="8"/>
        <v>3.453812380952381E-4</v>
      </c>
      <c r="U192" s="10" t="s">
        <v>902</v>
      </c>
      <c r="V192" s="10">
        <v>0.10894920293398534</v>
      </c>
      <c r="W192" s="10" t="s">
        <v>235</v>
      </c>
      <c r="X192" s="10">
        <v>0.10894920293398534</v>
      </c>
      <c r="Y192" s="10" t="s">
        <v>235</v>
      </c>
      <c r="Z192" s="10">
        <v>0.10894920293398534</v>
      </c>
      <c r="AA192" s="10" t="s">
        <v>235</v>
      </c>
      <c r="AB192" s="21">
        <v>0.26628945617508565</v>
      </c>
      <c r="AC192" s="21">
        <v>0.26628945617508565</v>
      </c>
      <c r="AD192" s="21">
        <v>0.26628945617508565</v>
      </c>
      <c r="AE192" s="21">
        <v>3.1701125735129239</v>
      </c>
      <c r="AF192" s="21">
        <v>3.1701125735129239</v>
      </c>
      <c r="AG192" s="21">
        <v>3.1701125735129239</v>
      </c>
      <c r="AH192" s="10" t="str">
        <f t="shared" si="6"/>
        <v>NO</v>
      </c>
    </row>
    <row r="193" spans="1:34" x14ac:dyDescent="0.25">
      <c r="A193" s="10">
        <v>2020</v>
      </c>
      <c r="B193" s="10" t="s">
        <v>903</v>
      </c>
      <c r="C193" s="10" t="s">
        <v>237</v>
      </c>
      <c r="D193" s="10" t="s">
        <v>238</v>
      </c>
      <c r="E193" s="10" t="s">
        <v>121</v>
      </c>
      <c r="F193" s="10">
        <v>37.915556000000002</v>
      </c>
      <c r="G193" s="10">
        <v>-84.268332999999998</v>
      </c>
      <c r="H193" s="20">
        <v>110064596361</v>
      </c>
      <c r="I193" s="10">
        <v>4952</v>
      </c>
      <c r="J193" s="10" t="s">
        <v>219</v>
      </c>
      <c r="K193" s="10">
        <v>339999</v>
      </c>
      <c r="L193" s="10" t="s">
        <v>220</v>
      </c>
      <c r="M193" s="10" t="s">
        <v>200</v>
      </c>
      <c r="N193" s="10" t="s">
        <v>201</v>
      </c>
      <c r="O193" s="10" t="s">
        <v>1096</v>
      </c>
      <c r="P193" s="10" t="s">
        <v>1097</v>
      </c>
      <c r="Q193" s="10">
        <v>365</v>
      </c>
      <c r="R193" s="10">
        <v>9.3943700000000003</v>
      </c>
      <c r="S193" s="10">
        <f t="shared" si="7"/>
        <v>2.5738E-2</v>
      </c>
      <c r="T193" s="10">
        <f t="shared" si="8"/>
        <v>0.4473509523809524</v>
      </c>
      <c r="U193" s="10" t="s">
        <v>904</v>
      </c>
      <c r="V193" s="10">
        <v>2716.7359409999999</v>
      </c>
      <c r="W193" s="10" t="s">
        <v>93</v>
      </c>
      <c r="X193" s="10">
        <v>6889.2472180000004</v>
      </c>
      <c r="Y193" s="10" t="s">
        <v>94</v>
      </c>
      <c r="Z193" s="10">
        <v>1912.1365699999999</v>
      </c>
      <c r="AA193" s="10" t="s">
        <v>95</v>
      </c>
      <c r="AB193" s="21">
        <v>1.3460335628641839E-2</v>
      </c>
      <c r="AC193" s="21">
        <v>9.4738688481171007E-3</v>
      </c>
      <c r="AD193" s="21">
        <v>3.7359669620728076E-3</v>
      </c>
      <c r="AE193" s="21">
        <v>0.23395345259306055</v>
      </c>
      <c r="AF193" s="21">
        <v>0.16466486331251154</v>
      </c>
      <c r="AG193" s="21">
        <v>6.4934663864598799E-2</v>
      </c>
      <c r="AH193" s="10" t="str">
        <f t="shared" si="6"/>
        <v>NO</v>
      </c>
    </row>
    <row r="194" spans="1:34" x14ac:dyDescent="0.25">
      <c r="A194" s="10">
        <v>2023</v>
      </c>
      <c r="B194" s="10" t="s">
        <v>905</v>
      </c>
      <c r="C194" s="10" t="s">
        <v>280</v>
      </c>
      <c r="D194" s="10" t="s">
        <v>281</v>
      </c>
      <c r="E194" s="10" t="s">
        <v>267</v>
      </c>
      <c r="F194" s="10">
        <v>30.23771</v>
      </c>
      <c r="G194" s="10">
        <v>-93.258650000000003</v>
      </c>
      <c r="H194" s="20">
        <v>110064611969</v>
      </c>
      <c r="I194" s="10">
        <v>2819</v>
      </c>
      <c r="J194" s="10" t="s">
        <v>87</v>
      </c>
      <c r="K194" s="10">
        <v>323120</v>
      </c>
      <c r="L194" s="10" t="s">
        <v>88</v>
      </c>
      <c r="M194" s="10" t="s">
        <v>89</v>
      </c>
      <c r="N194" s="10" t="s">
        <v>90</v>
      </c>
      <c r="O194" s="10" t="s">
        <v>80</v>
      </c>
      <c r="P194" s="10" t="s">
        <v>906</v>
      </c>
      <c r="Q194" s="10">
        <v>350</v>
      </c>
      <c r="R194" s="10">
        <v>5.10975</v>
      </c>
      <c r="S194" s="10">
        <f t="shared" si="7"/>
        <v>1.4599285714285714E-2</v>
      </c>
      <c r="T194" s="10">
        <f t="shared" si="8"/>
        <v>0.24332142857142858</v>
      </c>
      <c r="U194" s="10" t="s">
        <v>907</v>
      </c>
      <c r="V194" s="10">
        <v>34.879956319999998</v>
      </c>
      <c r="W194" s="10" t="s">
        <v>101</v>
      </c>
      <c r="X194" s="10">
        <v>34.879956319999998</v>
      </c>
      <c r="Y194" s="10" t="s">
        <v>101</v>
      </c>
      <c r="Z194" s="10">
        <v>34.879956319999998</v>
      </c>
      <c r="AA194" s="10" t="s">
        <v>101</v>
      </c>
      <c r="AB194" s="21">
        <v>0.41855802743406972</v>
      </c>
      <c r="AC194" s="21">
        <v>0.41855802743406972</v>
      </c>
      <c r="AD194" s="21">
        <v>0.41855802743406972</v>
      </c>
      <c r="AE194" s="21">
        <v>6.975967123901162</v>
      </c>
      <c r="AF194" s="21">
        <v>6.975967123901162</v>
      </c>
      <c r="AG194" s="21">
        <v>6.975967123901162</v>
      </c>
      <c r="AH194" s="10" t="str">
        <f t="shared" si="6"/>
        <v>NO</v>
      </c>
    </row>
    <row r="195" spans="1:34" x14ac:dyDescent="0.25">
      <c r="A195" s="10">
        <v>2021</v>
      </c>
      <c r="B195" s="10" t="s">
        <v>908</v>
      </c>
      <c r="C195" s="10" t="s">
        <v>909</v>
      </c>
      <c r="D195" s="10" t="s">
        <v>789</v>
      </c>
      <c r="E195" s="10" t="s">
        <v>121</v>
      </c>
      <c r="F195" s="10">
        <v>37.671391</v>
      </c>
      <c r="G195" s="10">
        <v>-87.828888000000006</v>
      </c>
      <c r="H195" s="20">
        <v>110064612557</v>
      </c>
      <c r="I195" s="10">
        <v>4952</v>
      </c>
      <c r="J195" s="10" t="s">
        <v>219</v>
      </c>
      <c r="K195" s="10">
        <v>339999</v>
      </c>
      <c r="L195" s="10" t="s">
        <v>220</v>
      </c>
      <c r="M195" s="10" t="s">
        <v>200</v>
      </c>
      <c r="N195" s="10" t="s">
        <v>201</v>
      </c>
      <c r="O195" s="10" t="s">
        <v>1096</v>
      </c>
      <c r="P195" s="10" t="s">
        <v>1097</v>
      </c>
      <c r="Q195" s="10">
        <v>365</v>
      </c>
      <c r="R195" s="10">
        <v>5.9543727500000001</v>
      </c>
      <c r="S195" s="10">
        <f t="shared" si="7"/>
        <v>1.6313350000000001E-2</v>
      </c>
      <c r="T195" s="10">
        <f t="shared" si="8"/>
        <v>0.28354155952380955</v>
      </c>
      <c r="U195" s="10" t="s">
        <v>910</v>
      </c>
      <c r="V195" s="10">
        <v>6.279711002</v>
      </c>
      <c r="W195" s="10" t="s">
        <v>101</v>
      </c>
      <c r="X195" s="10">
        <v>6.279711002</v>
      </c>
      <c r="Y195" s="10" t="s">
        <v>101</v>
      </c>
      <c r="Z195" s="10">
        <v>6.279711002</v>
      </c>
      <c r="AA195" s="10" t="s">
        <v>101</v>
      </c>
      <c r="AB195" s="21">
        <v>2.5977867444543907</v>
      </c>
      <c r="AC195" s="21">
        <v>2.5977867444543907</v>
      </c>
      <c r="AD195" s="21">
        <v>2.5977867444543907</v>
      </c>
      <c r="AE195" s="21">
        <v>45.152007701231078</v>
      </c>
      <c r="AF195" s="21">
        <v>45.152007701231078</v>
      </c>
      <c r="AG195" s="21">
        <v>45.152007701231078</v>
      </c>
      <c r="AH195" s="10" t="str">
        <f t="shared" ref="AH195:AH215" si="9">IF($AE195&gt;$AJ$1,"YES","NO")</f>
        <v>NO</v>
      </c>
    </row>
    <row r="196" spans="1:34" x14ac:dyDescent="0.25">
      <c r="A196" s="10">
        <v>2021</v>
      </c>
      <c r="B196" s="10" t="s">
        <v>911</v>
      </c>
      <c r="C196" s="10" t="s">
        <v>912</v>
      </c>
      <c r="D196" s="10" t="s">
        <v>472</v>
      </c>
      <c r="E196" s="10" t="s">
        <v>121</v>
      </c>
      <c r="F196" s="10">
        <v>38.32978</v>
      </c>
      <c r="G196" s="10">
        <v>-85.540719999999993</v>
      </c>
      <c r="H196" s="20">
        <v>110064615590</v>
      </c>
      <c r="I196" s="10">
        <v>4952</v>
      </c>
      <c r="J196" s="10" t="s">
        <v>219</v>
      </c>
      <c r="K196" s="10">
        <v>339999</v>
      </c>
      <c r="L196" s="10" t="s">
        <v>220</v>
      </c>
      <c r="M196" s="10" t="s">
        <v>200</v>
      </c>
      <c r="N196" s="10" t="s">
        <v>201</v>
      </c>
      <c r="O196" s="10" t="s">
        <v>1096</v>
      </c>
      <c r="P196" s="10" t="s">
        <v>371</v>
      </c>
      <c r="Q196" s="10">
        <v>365</v>
      </c>
      <c r="R196" s="10">
        <v>1.1846576879999999</v>
      </c>
      <c r="S196" s="10">
        <f t="shared" ref="S196:S215" si="10">R196/Q196</f>
        <v>3.2456375013698627E-3</v>
      </c>
      <c r="T196" s="10">
        <f t="shared" ref="T196:T215" si="11">R196/21</f>
        <v>5.6412270857142857E-2</v>
      </c>
      <c r="U196" s="10" t="s">
        <v>913</v>
      </c>
      <c r="V196" s="10">
        <v>5.9022004890000002</v>
      </c>
      <c r="W196" s="10" t="s">
        <v>93</v>
      </c>
      <c r="X196" s="10">
        <v>9.5421614170000009</v>
      </c>
      <c r="Y196" s="10" t="s">
        <v>94</v>
      </c>
      <c r="Z196" s="10">
        <v>3.347700975</v>
      </c>
      <c r="AA196" s="10" t="s">
        <v>95</v>
      </c>
      <c r="AB196" s="21">
        <v>0.96951236852026867</v>
      </c>
      <c r="AC196" s="21">
        <v>0.54990295694271918</v>
      </c>
      <c r="AD196" s="21">
        <v>0.34013651200529282</v>
      </c>
      <c r="AE196" s="21">
        <v>16.851048309995146</v>
      </c>
      <c r="AF196" s="21">
        <v>9.557837108766309</v>
      </c>
      <c r="AG196" s="21">
        <v>5.9118965181872323</v>
      </c>
      <c r="AH196" s="10" t="str">
        <f t="shared" si="9"/>
        <v>NO</v>
      </c>
    </row>
    <row r="197" spans="1:34" x14ac:dyDescent="0.25">
      <c r="A197" s="10">
        <v>2019</v>
      </c>
      <c r="B197" s="10" t="s">
        <v>914</v>
      </c>
      <c r="C197" s="10" t="s">
        <v>915</v>
      </c>
      <c r="D197" s="10" t="s">
        <v>609</v>
      </c>
      <c r="E197" s="10" t="s">
        <v>187</v>
      </c>
      <c r="F197" s="10">
        <v>38.273180000000004</v>
      </c>
      <c r="G197" s="10">
        <v>-120.91082</v>
      </c>
      <c r="H197" s="20">
        <v>110064616296</v>
      </c>
      <c r="I197" s="10">
        <v>4952</v>
      </c>
      <c r="J197" s="10" t="s">
        <v>219</v>
      </c>
      <c r="K197" s="10">
        <v>339999</v>
      </c>
      <c r="L197" s="10" t="s">
        <v>220</v>
      </c>
      <c r="M197" s="10" t="s">
        <v>200</v>
      </c>
      <c r="N197" s="10" t="s">
        <v>201</v>
      </c>
      <c r="O197" s="10" t="s">
        <v>1096</v>
      </c>
      <c r="P197" s="10" t="s">
        <v>1097</v>
      </c>
      <c r="Q197" s="10">
        <v>365</v>
      </c>
      <c r="R197" s="10">
        <v>8.6345310000000008E-3</v>
      </c>
      <c r="S197" s="10">
        <f t="shared" si="10"/>
        <v>2.3656249315068497E-5</v>
      </c>
      <c r="T197" s="10">
        <f t="shared" si="11"/>
        <v>4.1116814285714289E-4</v>
      </c>
      <c r="U197" s="10" t="s">
        <v>916</v>
      </c>
      <c r="V197" s="10">
        <v>6.4310293000000004E-2</v>
      </c>
      <c r="W197" s="10" t="s">
        <v>101</v>
      </c>
      <c r="X197" s="10">
        <v>6.4310293000000004E-2</v>
      </c>
      <c r="Y197" s="10" t="s">
        <v>101</v>
      </c>
      <c r="Z197" s="10">
        <v>6.4310293000000004E-2</v>
      </c>
      <c r="AA197" s="10" t="s">
        <v>101</v>
      </c>
      <c r="AB197" s="21">
        <v>0.36784546005829105</v>
      </c>
      <c r="AC197" s="21">
        <v>0.36784546005829105</v>
      </c>
      <c r="AD197" s="21">
        <v>0.36784546005829105</v>
      </c>
      <c r="AE197" s="21">
        <v>6.3935044248226776</v>
      </c>
      <c r="AF197" s="21">
        <v>6.3935044248226776</v>
      </c>
      <c r="AG197" s="21">
        <v>6.3935044248226776</v>
      </c>
      <c r="AH197" s="10" t="str">
        <f t="shared" si="9"/>
        <v>NO</v>
      </c>
    </row>
    <row r="198" spans="1:34" x14ac:dyDescent="0.25">
      <c r="A198" s="10">
        <v>2019</v>
      </c>
      <c r="B198" s="10" t="s">
        <v>917</v>
      </c>
      <c r="C198" s="10" t="s">
        <v>918</v>
      </c>
      <c r="D198" s="10" t="s">
        <v>919</v>
      </c>
      <c r="E198" s="10" t="s">
        <v>187</v>
      </c>
      <c r="F198" s="10">
        <v>37.636249999999997</v>
      </c>
      <c r="G198" s="10">
        <v>-122.38583</v>
      </c>
      <c r="H198" s="20">
        <v>110064622519</v>
      </c>
      <c r="I198" s="10">
        <v>4952</v>
      </c>
      <c r="J198" s="10" t="s">
        <v>219</v>
      </c>
      <c r="K198" s="10">
        <v>339999</v>
      </c>
      <c r="L198" s="10" t="s">
        <v>220</v>
      </c>
      <c r="M198" s="10" t="s">
        <v>200</v>
      </c>
      <c r="N198" s="10" t="s">
        <v>201</v>
      </c>
      <c r="O198" s="10" t="s">
        <v>1096</v>
      </c>
      <c r="P198" s="10" t="s">
        <v>1097</v>
      </c>
      <c r="Q198" s="10">
        <v>365</v>
      </c>
      <c r="R198" s="10">
        <v>6.4240912999999997E-2</v>
      </c>
      <c r="S198" s="10">
        <f t="shared" si="10"/>
        <v>1.76002501369863E-4</v>
      </c>
      <c r="T198" s="10">
        <f t="shared" si="11"/>
        <v>3.0590910952380951E-3</v>
      </c>
      <c r="U198" s="10" t="s">
        <v>920</v>
      </c>
      <c r="V198" s="10">
        <v>3.0824806308068462</v>
      </c>
      <c r="W198" s="10" t="s">
        <v>83</v>
      </c>
      <c r="X198" s="10">
        <v>3.0824806308068462</v>
      </c>
      <c r="Y198" s="10" t="s">
        <v>83</v>
      </c>
      <c r="Z198" s="10">
        <v>3.0824806308068462</v>
      </c>
      <c r="AA198" s="10" t="s">
        <v>83</v>
      </c>
      <c r="AB198" s="21">
        <v>5.7097682824301783E-2</v>
      </c>
      <c r="AC198" s="21">
        <v>5.7097682824301783E-2</v>
      </c>
      <c r="AD198" s="21">
        <v>5.7097682824301783E-2</v>
      </c>
      <c r="AE198" s="21">
        <v>0.99241210623191212</v>
      </c>
      <c r="AF198" s="21">
        <v>0.99241210623191212</v>
      </c>
      <c r="AG198" s="21">
        <v>0.99241210623191212</v>
      </c>
      <c r="AH198" s="10" t="str">
        <f t="shared" si="9"/>
        <v>NO</v>
      </c>
    </row>
    <row r="199" spans="1:34" x14ac:dyDescent="0.25">
      <c r="A199" s="10">
        <v>2022</v>
      </c>
      <c r="B199" s="10" t="s">
        <v>921</v>
      </c>
      <c r="C199" s="10" t="s">
        <v>649</v>
      </c>
      <c r="D199" s="10" t="s">
        <v>649</v>
      </c>
      <c r="E199" s="10" t="s">
        <v>187</v>
      </c>
      <c r="F199" s="10">
        <v>33.990146000000003</v>
      </c>
      <c r="G199" s="10">
        <v>-118.36358</v>
      </c>
      <c r="H199" s="20">
        <v>110064624018</v>
      </c>
      <c r="I199" s="10">
        <v>2911</v>
      </c>
      <c r="J199" s="10" t="s">
        <v>287</v>
      </c>
      <c r="K199" s="10">
        <v>325920</v>
      </c>
      <c r="L199" s="10" t="s">
        <v>288</v>
      </c>
      <c r="M199" s="10" t="s">
        <v>289</v>
      </c>
      <c r="N199" s="10" t="s">
        <v>288</v>
      </c>
      <c r="O199" s="10" t="s">
        <v>422</v>
      </c>
      <c r="P199" s="10" t="s">
        <v>922</v>
      </c>
      <c r="Q199" s="10">
        <v>250</v>
      </c>
      <c r="R199" s="10">
        <v>0.69490707500000004</v>
      </c>
      <c r="S199" s="10">
        <f t="shared" si="10"/>
        <v>2.7796283000000002E-3</v>
      </c>
      <c r="T199" s="10">
        <f t="shared" si="11"/>
        <v>3.3090813095238099E-2</v>
      </c>
      <c r="U199" s="10" t="s">
        <v>923</v>
      </c>
      <c r="V199" s="10">
        <v>0.62591686999999996</v>
      </c>
      <c r="W199" s="10" t="s">
        <v>93</v>
      </c>
      <c r="X199" s="10">
        <v>2.0813982179999999</v>
      </c>
      <c r="Y199" s="10" t="s">
        <v>94</v>
      </c>
      <c r="Z199" s="10">
        <v>0.328055296</v>
      </c>
      <c r="AA199" s="10" t="s">
        <v>95</v>
      </c>
      <c r="AB199" s="21">
        <v>8.4730480924776792</v>
      </c>
      <c r="AC199" s="21">
        <v>4.440890529120904</v>
      </c>
      <c r="AD199" s="21">
        <v>1.3354620350693509</v>
      </c>
      <c r="AE199" s="21">
        <v>100.8696201485438</v>
      </c>
      <c r="AF199" s="21">
        <v>52.86774439429648</v>
      </c>
      <c r="AG199" s="21">
        <v>15.898357560349414</v>
      </c>
      <c r="AH199" s="10" t="str">
        <f t="shared" si="9"/>
        <v>NO</v>
      </c>
    </row>
    <row r="200" spans="1:34" s="22" customFormat="1" x14ac:dyDescent="0.25">
      <c r="A200" s="22">
        <v>2021</v>
      </c>
      <c r="B200" s="25" t="s">
        <v>924</v>
      </c>
      <c r="C200" s="22" t="s">
        <v>806</v>
      </c>
      <c r="D200" s="22" t="s">
        <v>701</v>
      </c>
      <c r="E200" s="22" t="s">
        <v>702</v>
      </c>
      <c r="F200" s="22">
        <v>36.716268999999997</v>
      </c>
      <c r="G200" s="22">
        <v>-108.255737</v>
      </c>
      <c r="H200" s="23">
        <v>110064631457</v>
      </c>
      <c r="I200" s="22">
        <v>4952</v>
      </c>
      <c r="J200" s="22" t="s">
        <v>219</v>
      </c>
      <c r="K200" s="22">
        <v>339999</v>
      </c>
      <c r="L200" s="22" t="s">
        <v>220</v>
      </c>
      <c r="M200" s="22" t="s">
        <v>200</v>
      </c>
      <c r="N200" s="22" t="s">
        <v>201</v>
      </c>
      <c r="O200" s="22" t="s">
        <v>422</v>
      </c>
      <c r="P200" s="22" t="s">
        <v>563</v>
      </c>
      <c r="Q200" s="22">
        <v>250</v>
      </c>
      <c r="R200" s="22">
        <v>0.1114304</v>
      </c>
      <c r="S200" s="25">
        <f t="shared" si="10"/>
        <v>4.4572159999999998E-4</v>
      </c>
      <c r="T200" s="25">
        <f t="shared" si="11"/>
        <v>5.3062095238095236E-3</v>
      </c>
      <c r="U200" s="25" t="s">
        <v>925</v>
      </c>
      <c r="V200" s="22">
        <v>4.917846E-2</v>
      </c>
      <c r="W200" s="22" t="s">
        <v>101</v>
      </c>
      <c r="X200" s="22">
        <v>4.917846E-2</v>
      </c>
      <c r="Y200" s="22" t="s">
        <v>101</v>
      </c>
      <c r="Z200" s="22">
        <v>4.917846E-2</v>
      </c>
      <c r="AA200" s="22" t="s">
        <v>101</v>
      </c>
      <c r="AB200" s="26">
        <v>9.0633500927031871</v>
      </c>
      <c r="AC200" s="26">
        <v>9.0633500927031871</v>
      </c>
      <c r="AD200" s="26">
        <v>9.0633500927031871</v>
      </c>
      <c r="AE200" s="26">
        <v>107.89702491313318</v>
      </c>
      <c r="AF200" s="26">
        <v>107.89702491313318</v>
      </c>
      <c r="AG200" s="26">
        <v>107.89702491313318</v>
      </c>
      <c r="AH200" s="22" t="str">
        <f t="shared" si="9"/>
        <v>NO</v>
      </c>
    </row>
    <row r="201" spans="1:34" x14ac:dyDescent="0.25">
      <c r="A201" s="10">
        <v>2023</v>
      </c>
      <c r="B201" s="10" t="s">
        <v>926</v>
      </c>
      <c r="C201" s="10" t="s">
        <v>927</v>
      </c>
      <c r="D201" s="10" t="s">
        <v>928</v>
      </c>
      <c r="E201" s="10" t="s">
        <v>99</v>
      </c>
      <c r="F201" s="10">
        <v>40.094276999999998</v>
      </c>
      <c r="G201" s="10">
        <v>-74.865442000000002</v>
      </c>
      <c r="H201" s="20">
        <v>110064634686</v>
      </c>
      <c r="I201" s="10">
        <v>2821</v>
      </c>
      <c r="J201" s="10" t="s">
        <v>87</v>
      </c>
      <c r="K201" s="10">
        <v>323120</v>
      </c>
      <c r="L201" s="10" t="s">
        <v>88</v>
      </c>
      <c r="M201" s="10" t="s">
        <v>89</v>
      </c>
      <c r="N201" s="10" t="s">
        <v>90</v>
      </c>
      <c r="O201" s="10" t="s">
        <v>1102</v>
      </c>
      <c r="P201" s="10" t="s">
        <v>929</v>
      </c>
      <c r="Q201" s="10">
        <v>250</v>
      </c>
      <c r="R201" s="10">
        <v>0.19637769999999999</v>
      </c>
      <c r="S201" s="10">
        <f t="shared" si="10"/>
        <v>7.8551079999999995E-4</v>
      </c>
      <c r="T201" s="10">
        <f t="shared" si="11"/>
        <v>9.3513190476190479E-3</v>
      </c>
      <c r="U201" s="10" t="s">
        <v>930</v>
      </c>
      <c r="V201" s="10">
        <v>28.38141809</v>
      </c>
      <c r="W201" s="10" t="s">
        <v>93</v>
      </c>
      <c r="X201" s="10">
        <v>42.8497263</v>
      </c>
      <c r="Y201" s="10" t="s">
        <v>94</v>
      </c>
      <c r="Z201" s="10">
        <v>17.012725750000001</v>
      </c>
      <c r="AA201" s="10" t="s">
        <v>95</v>
      </c>
      <c r="AB201" s="21">
        <v>4.6171954544085916E-2</v>
      </c>
      <c r="AC201" s="21">
        <v>2.7676939802975149E-2</v>
      </c>
      <c r="AD201" s="21">
        <v>1.8331757698998419E-2</v>
      </c>
      <c r="AE201" s="21">
        <v>0.54966612552483241</v>
      </c>
      <c r="AF201" s="21">
        <v>0.32948737860684707</v>
      </c>
      <c r="AG201" s="21">
        <v>0.21823521070236215</v>
      </c>
      <c r="AH201" s="10" t="str">
        <f t="shared" si="9"/>
        <v>NO</v>
      </c>
    </row>
    <row r="202" spans="1:34" x14ac:dyDescent="0.25">
      <c r="A202" s="10">
        <v>2022</v>
      </c>
      <c r="B202" s="10" t="s">
        <v>931</v>
      </c>
      <c r="C202" s="10" t="s">
        <v>932</v>
      </c>
      <c r="D202" s="10" t="s">
        <v>933</v>
      </c>
      <c r="E202" s="10" t="s">
        <v>267</v>
      </c>
      <c r="F202" s="10">
        <v>30.584540000000001</v>
      </c>
      <c r="G202" s="10">
        <v>-91.247479999999996</v>
      </c>
      <c r="H202" s="20">
        <v>110064644782</v>
      </c>
      <c r="I202" s="10">
        <v>4953</v>
      </c>
      <c r="J202" s="10" t="s">
        <v>219</v>
      </c>
      <c r="K202" s="10">
        <v>339999</v>
      </c>
      <c r="L202" s="10" t="s">
        <v>220</v>
      </c>
      <c r="M202" s="10" t="s">
        <v>200</v>
      </c>
      <c r="N202" s="10" t="s">
        <v>201</v>
      </c>
      <c r="O202" s="10" t="s">
        <v>1099</v>
      </c>
      <c r="P202" s="10" t="s">
        <v>318</v>
      </c>
      <c r="Q202" s="10">
        <v>250</v>
      </c>
      <c r="R202" s="10">
        <v>0.99645802500000002</v>
      </c>
      <c r="S202" s="10">
        <f t="shared" si="10"/>
        <v>3.9858321000000004E-3</v>
      </c>
      <c r="T202" s="10">
        <f t="shared" si="11"/>
        <v>4.7450382142857142E-2</v>
      </c>
      <c r="U202" s="10" t="s">
        <v>934</v>
      </c>
      <c r="V202" s="10">
        <v>20.444987780000002</v>
      </c>
      <c r="W202" s="10" t="s">
        <v>93</v>
      </c>
      <c r="X202" s="10">
        <v>35.529011150000002</v>
      </c>
      <c r="Y202" s="10" t="s">
        <v>94</v>
      </c>
      <c r="Z202" s="10">
        <v>12.11469604</v>
      </c>
      <c r="AA202" s="10" t="s">
        <v>95</v>
      </c>
      <c r="AB202" s="21">
        <v>0.32900801529313484</v>
      </c>
      <c r="AC202" s="21">
        <v>0.19495399766876262</v>
      </c>
      <c r="AD202" s="21">
        <v>0.1121852810136541</v>
      </c>
      <c r="AE202" s="21">
        <v>3.9167620868230335</v>
      </c>
      <c r="AF202" s="21">
        <v>2.3208809246281259</v>
      </c>
      <c r="AG202" s="21">
        <v>1.3355390596863581</v>
      </c>
      <c r="AH202" s="10" t="str">
        <f t="shared" si="9"/>
        <v>NO</v>
      </c>
    </row>
    <row r="203" spans="1:34" x14ac:dyDescent="0.25">
      <c r="A203" s="10">
        <v>2021</v>
      </c>
      <c r="B203" s="10" t="s">
        <v>935</v>
      </c>
      <c r="C203" s="10" t="s">
        <v>936</v>
      </c>
      <c r="D203" s="10" t="s">
        <v>937</v>
      </c>
      <c r="E203" s="10" t="s">
        <v>207</v>
      </c>
      <c r="F203" s="10">
        <v>44.700833000000003</v>
      </c>
      <c r="G203" s="10">
        <v>-73.591667000000001</v>
      </c>
      <c r="H203" s="20">
        <v>110064786085</v>
      </c>
      <c r="I203" s="10">
        <v>9511</v>
      </c>
      <c r="J203" s="10" t="s">
        <v>938</v>
      </c>
      <c r="K203" s="10">
        <v>924110</v>
      </c>
      <c r="L203" s="10" t="s">
        <v>939</v>
      </c>
      <c r="M203" s="10" t="s">
        <v>475</v>
      </c>
      <c r="N203" s="10" t="s">
        <v>476</v>
      </c>
      <c r="O203" s="10" t="s">
        <v>1100</v>
      </c>
      <c r="P203" s="10" t="s">
        <v>940</v>
      </c>
      <c r="Q203" s="10">
        <v>250</v>
      </c>
      <c r="R203" s="10">
        <v>0.210134618</v>
      </c>
      <c r="S203" s="10">
        <f t="shared" si="10"/>
        <v>8.4053847200000001E-4</v>
      </c>
      <c r="T203" s="10">
        <f t="shared" si="11"/>
        <v>1.0006410380952381E-2</v>
      </c>
      <c r="U203" s="10" t="s">
        <v>941</v>
      </c>
      <c r="V203" s="10">
        <v>590.29339849999997</v>
      </c>
      <c r="W203" s="10" t="s">
        <v>93</v>
      </c>
      <c r="X203" s="10">
        <v>1228.8818779999999</v>
      </c>
      <c r="Y203" s="10" t="s">
        <v>94</v>
      </c>
      <c r="Z203" s="10">
        <v>393.73364479999998</v>
      </c>
      <c r="AA203" s="10" t="s">
        <v>95</v>
      </c>
      <c r="AB203" s="21">
        <v>2.1347895540574338E-3</v>
      </c>
      <c r="AC203" s="21">
        <v>1.4239333764123061E-3</v>
      </c>
      <c r="AD203" s="21">
        <v>6.8398638392159605E-4</v>
      </c>
      <c r="AE203" s="21">
        <v>2.5414161357826592E-2</v>
      </c>
      <c r="AF203" s="21">
        <v>1.6951587814432217E-2</v>
      </c>
      <c r="AG203" s="21">
        <v>8.1426950466856676E-3</v>
      </c>
      <c r="AH203" s="10" t="str">
        <f t="shared" si="9"/>
        <v>NO</v>
      </c>
    </row>
    <row r="204" spans="1:34" x14ac:dyDescent="0.25">
      <c r="A204" s="10">
        <v>2023</v>
      </c>
      <c r="B204" s="9" t="s">
        <v>942</v>
      </c>
      <c r="C204" s="10" t="s">
        <v>943</v>
      </c>
      <c r="D204" s="10" t="s">
        <v>613</v>
      </c>
      <c r="E204" s="10" t="s">
        <v>614</v>
      </c>
      <c r="F204" s="10">
        <v>40.393799999999999</v>
      </c>
      <c r="G204" s="10">
        <v>-105.074</v>
      </c>
      <c r="H204" s="20">
        <v>110070053140</v>
      </c>
      <c r="I204" s="10">
        <v>7521</v>
      </c>
      <c r="J204" s="10" t="s">
        <v>944</v>
      </c>
      <c r="K204" s="10">
        <v>611511</v>
      </c>
      <c r="L204" s="10" t="s">
        <v>945</v>
      </c>
      <c r="M204" s="10" t="s">
        <v>497</v>
      </c>
      <c r="N204" s="10" t="s">
        <v>497</v>
      </c>
      <c r="O204" s="10" t="s">
        <v>422</v>
      </c>
      <c r="P204" s="10" t="s">
        <v>81</v>
      </c>
      <c r="Q204" s="10">
        <v>260</v>
      </c>
      <c r="R204" s="10">
        <v>5.8727871000000001E-2</v>
      </c>
      <c r="S204" s="10">
        <f t="shared" si="10"/>
        <v>2.2587642692307693E-4</v>
      </c>
      <c r="T204" s="10">
        <f t="shared" si="11"/>
        <v>2.7965652857142856E-3</v>
      </c>
      <c r="U204" s="10" t="s">
        <v>946</v>
      </c>
      <c r="V204" s="10" t="s">
        <v>500</v>
      </c>
      <c r="W204" s="10" t="s">
        <v>501</v>
      </c>
      <c r="X204" s="10" t="s">
        <v>500</v>
      </c>
      <c r="Y204" s="10" t="s">
        <v>500</v>
      </c>
      <c r="Z204" s="10" t="s">
        <v>500</v>
      </c>
      <c r="AA204" s="10" t="s">
        <v>501</v>
      </c>
      <c r="AB204" s="33">
        <v>5</v>
      </c>
      <c r="AC204" s="21">
        <v>5</v>
      </c>
      <c r="AD204" s="21">
        <v>5</v>
      </c>
      <c r="AE204" s="21">
        <v>5</v>
      </c>
      <c r="AF204" s="21">
        <v>5</v>
      </c>
      <c r="AG204" s="21">
        <v>5</v>
      </c>
      <c r="AH204" s="10" t="str">
        <f t="shared" si="9"/>
        <v>NO</v>
      </c>
    </row>
    <row r="205" spans="1:34" x14ac:dyDescent="0.25">
      <c r="A205" s="10">
        <v>2022</v>
      </c>
      <c r="B205" s="10" t="s">
        <v>947</v>
      </c>
      <c r="C205" s="10" t="s">
        <v>867</v>
      </c>
      <c r="D205" s="10" t="s">
        <v>867</v>
      </c>
      <c r="E205" s="10" t="s">
        <v>614</v>
      </c>
      <c r="F205" s="10">
        <v>39.781474000000003</v>
      </c>
      <c r="G205" s="10">
        <v>-104.97438</v>
      </c>
      <c r="H205" s="20">
        <v>110070162955</v>
      </c>
      <c r="I205" s="10">
        <v>1629</v>
      </c>
      <c r="J205" s="10" t="s">
        <v>948</v>
      </c>
      <c r="K205" s="10">
        <v>237990</v>
      </c>
      <c r="L205" s="10" t="s">
        <v>949</v>
      </c>
      <c r="M205" s="10" t="s">
        <v>819</v>
      </c>
      <c r="N205" s="10" t="s">
        <v>820</v>
      </c>
      <c r="O205" s="10" t="s">
        <v>1101</v>
      </c>
      <c r="P205" s="10" t="s">
        <v>950</v>
      </c>
      <c r="Q205" s="10">
        <v>250</v>
      </c>
      <c r="R205" s="10">
        <v>7.8992950000000006E-3</v>
      </c>
      <c r="S205" s="10">
        <f t="shared" si="10"/>
        <v>3.1597180000000002E-5</v>
      </c>
      <c r="T205" s="10">
        <f t="shared" si="11"/>
        <v>3.7615690476190477E-4</v>
      </c>
      <c r="U205" s="10" t="s">
        <v>951</v>
      </c>
      <c r="V205" s="10">
        <v>1.963325183</v>
      </c>
      <c r="W205" s="10" t="s">
        <v>93</v>
      </c>
      <c r="X205" s="10">
        <v>26.538451649999999</v>
      </c>
      <c r="Y205" s="10" t="s">
        <v>94</v>
      </c>
      <c r="Z205" s="10">
        <v>1.0712690890000001</v>
      </c>
      <c r="AA205" s="10" t="s">
        <v>95</v>
      </c>
      <c r="AB205" s="21">
        <v>2.9495091685596088E-2</v>
      </c>
      <c r="AC205" s="21">
        <v>1.6093706877288092E-2</v>
      </c>
      <c r="AD205" s="21">
        <v>1.19061882044652E-3</v>
      </c>
      <c r="AE205" s="21">
        <v>0.35113204387614394</v>
      </c>
      <c r="AF205" s="21">
        <v>0.19159174853914396</v>
      </c>
      <c r="AG205" s="21">
        <v>1.4174033576744287E-2</v>
      </c>
      <c r="AH205" s="10" t="str">
        <f t="shared" si="9"/>
        <v>NO</v>
      </c>
    </row>
    <row r="206" spans="1:34" x14ac:dyDescent="0.25">
      <c r="A206" s="10">
        <v>2019</v>
      </c>
      <c r="B206" s="10" t="s">
        <v>952</v>
      </c>
      <c r="C206" s="10" t="s">
        <v>280</v>
      </c>
      <c r="D206" s="10" t="s">
        <v>281</v>
      </c>
      <c r="E206" s="10" t="s">
        <v>267</v>
      </c>
      <c r="F206" s="10">
        <v>30.214192000000001</v>
      </c>
      <c r="G206" s="10">
        <v>-93.308589999999995</v>
      </c>
      <c r="H206" s="20">
        <v>110070208769</v>
      </c>
      <c r="I206" s="10">
        <v>2869</v>
      </c>
      <c r="J206" s="10" t="s">
        <v>76</v>
      </c>
      <c r="K206" s="10">
        <v>325180</v>
      </c>
      <c r="L206" s="10" t="s">
        <v>77</v>
      </c>
      <c r="M206" s="10" t="s">
        <v>78</v>
      </c>
      <c r="N206" s="10" t="s">
        <v>79</v>
      </c>
      <c r="O206" s="10" t="s">
        <v>80</v>
      </c>
      <c r="P206" s="10" t="s">
        <v>81</v>
      </c>
      <c r="Q206" s="10">
        <v>350</v>
      </c>
      <c r="R206" s="10">
        <v>4.8884449999999999</v>
      </c>
      <c r="S206" s="10">
        <f t="shared" si="10"/>
        <v>1.3966985714285713E-2</v>
      </c>
      <c r="T206" s="10">
        <f t="shared" si="11"/>
        <v>0.23278309523809523</v>
      </c>
      <c r="U206" s="10" t="s">
        <v>953</v>
      </c>
      <c r="V206" s="10">
        <v>31.853300730000001</v>
      </c>
      <c r="W206" s="10" t="s">
        <v>93</v>
      </c>
      <c r="X206" s="10">
        <v>54.770062490000001</v>
      </c>
      <c r="Y206" s="10" t="s">
        <v>94</v>
      </c>
      <c r="Z206" s="10">
        <v>19.171605679999999</v>
      </c>
      <c r="AA206" s="10" t="s">
        <v>95</v>
      </c>
      <c r="AB206" s="21">
        <v>0.72852456635159168</v>
      </c>
      <c r="AC206" s="21">
        <v>0.43847844318159968</v>
      </c>
      <c r="AD206" s="21">
        <v>0.25501131602389215</v>
      </c>
      <c r="AE206" s="21">
        <v>12.142076105859863</v>
      </c>
      <c r="AF206" s="21">
        <v>7.3079740530266619</v>
      </c>
      <c r="AG206" s="21">
        <v>4.2501886003982028</v>
      </c>
      <c r="AH206" s="10" t="str">
        <f t="shared" si="9"/>
        <v>NO</v>
      </c>
    </row>
    <row r="207" spans="1:34" x14ac:dyDescent="0.25">
      <c r="A207" s="10">
        <v>2019</v>
      </c>
      <c r="B207" s="10" t="s">
        <v>954</v>
      </c>
      <c r="C207" s="10" t="s">
        <v>955</v>
      </c>
      <c r="D207" s="10" t="s">
        <v>272</v>
      </c>
      <c r="E207" s="10" t="s">
        <v>75</v>
      </c>
      <c r="F207" s="10">
        <v>39.827696000000003</v>
      </c>
      <c r="G207" s="10">
        <v>-75.277782000000002</v>
      </c>
      <c r="H207" s="20">
        <v>110070210457</v>
      </c>
      <c r="I207" s="10">
        <v>2869</v>
      </c>
      <c r="J207" s="10" t="s">
        <v>76</v>
      </c>
      <c r="K207" s="10">
        <v>325180</v>
      </c>
      <c r="L207" s="10" t="s">
        <v>77</v>
      </c>
      <c r="M207" s="10" t="s">
        <v>78</v>
      </c>
      <c r="N207" s="10" t="s">
        <v>79</v>
      </c>
      <c r="O207" s="10" t="s">
        <v>1102</v>
      </c>
      <c r="P207" s="10" t="s">
        <v>956</v>
      </c>
      <c r="Q207" s="10">
        <v>250</v>
      </c>
      <c r="R207" s="10">
        <v>6.6743669999999996E-3</v>
      </c>
      <c r="S207" s="10">
        <f t="shared" si="10"/>
        <v>2.6697467999999999E-5</v>
      </c>
      <c r="T207" s="10">
        <f t="shared" si="11"/>
        <v>3.1782699999999996E-4</v>
      </c>
      <c r="U207" s="10" t="s">
        <v>957</v>
      </c>
      <c r="V207" s="10">
        <v>5.8630806849999999</v>
      </c>
      <c r="W207" s="10" t="s">
        <v>93</v>
      </c>
      <c r="X207" s="10">
        <v>6.9989904269999998</v>
      </c>
      <c r="Y207" s="10" t="s">
        <v>94</v>
      </c>
      <c r="Z207" s="10">
        <v>3.3247340489999999</v>
      </c>
      <c r="AA207" s="10" t="s">
        <v>95</v>
      </c>
      <c r="AB207" s="21">
        <v>8.0299559623513202E-3</v>
      </c>
      <c r="AC207" s="21">
        <v>4.5534880780853521E-3</v>
      </c>
      <c r="AD207" s="21">
        <v>3.8144741414431996E-3</v>
      </c>
      <c r="AE207" s="21">
        <v>9.5594713837515707E-2</v>
      </c>
      <c r="AF207" s="21">
        <v>5.4208191405777997E-2</v>
      </c>
      <c r="AG207" s="21">
        <v>4.5410406445752373E-2</v>
      </c>
      <c r="AH207" s="10" t="str">
        <f t="shared" si="9"/>
        <v>NO</v>
      </c>
    </row>
    <row r="208" spans="1:34" x14ac:dyDescent="0.25">
      <c r="A208" s="10">
        <v>2021</v>
      </c>
      <c r="B208" s="10" t="s">
        <v>958</v>
      </c>
      <c r="C208" s="10" t="s">
        <v>959</v>
      </c>
      <c r="D208" s="10" t="s">
        <v>74</v>
      </c>
      <c r="E208" s="10" t="s">
        <v>75</v>
      </c>
      <c r="F208" s="10">
        <v>40.515906999999999</v>
      </c>
      <c r="G208" s="10">
        <v>-74.325175999999999</v>
      </c>
      <c r="H208" s="20">
        <v>110070215141</v>
      </c>
      <c r="I208" s="10" t="s">
        <v>500</v>
      </c>
      <c r="J208" s="10" t="e">
        <v>#N/A</v>
      </c>
      <c r="K208" s="10" t="e">
        <v>#N/A</v>
      </c>
      <c r="L208" s="10" t="e">
        <v>#N/A</v>
      </c>
      <c r="M208" s="10" t="s">
        <v>497</v>
      </c>
      <c r="N208" s="10" t="s">
        <v>497</v>
      </c>
      <c r="O208" s="10" t="s">
        <v>1102</v>
      </c>
      <c r="P208" s="10" t="s">
        <v>960</v>
      </c>
      <c r="Q208" s="10">
        <v>250</v>
      </c>
      <c r="R208" s="10">
        <v>7.2203969999999999E-3</v>
      </c>
      <c r="S208" s="10">
        <f t="shared" si="10"/>
        <v>2.8881587999999999E-5</v>
      </c>
      <c r="T208" s="10">
        <f t="shared" si="11"/>
        <v>3.4382842857142858E-4</v>
      </c>
      <c r="U208" s="10" t="s">
        <v>961</v>
      </c>
      <c r="V208" s="10">
        <v>4.2493887529999999</v>
      </c>
      <c r="W208" s="10" t="s">
        <v>93</v>
      </c>
      <c r="X208" s="10">
        <v>5.2962549709999998</v>
      </c>
      <c r="Y208" s="10" t="s">
        <v>94</v>
      </c>
      <c r="Z208" s="10">
        <v>2.3825200569999998</v>
      </c>
      <c r="AA208" s="10" t="s">
        <v>95</v>
      </c>
      <c r="AB208" s="21">
        <v>1.2122285357113365E-2</v>
      </c>
      <c r="AC208" s="21">
        <v>6.7966452774202097E-3</v>
      </c>
      <c r="AD208" s="21">
        <v>5.453209514674629E-3</v>
      </c>
      <c r="AE208" s="21">
        <v>0.14431292091801626</v>
      </c>
      <c r="AF208" s="21">
        <v>8.0912443778812015E-2</v>
      </c>
      <c r="AG208" s="21">
        <v>6.4919160888983682E-2</v>
      </c>
      <c r="AH208" s="10" t="str">
        <f t="shared" si="9"/>
        <v>NO</v>
      </c>
    </row>
    <row r="209" spans="1:34" x14ac:dyDescent="0.25">
      <c r="A209" s="10">
        <v>2019</v>
      </c>
      <c r="B209" s="10" t="s">
        <v>962</v>
      </c>
      <c r="C209" s="10" t="s">
        <v>963</v>
      </c>
      <c r="D209" s="10" t="s">
        <v>964</v>
      </c>
      <c r="E209" s="10" t="s">
        <v>965</v>
      </c>
      <c r="F209" s="10">
        <v>41.424084999999998</v>
      </c>
      <c r="G209" s="10">
        <v>-97.286036999999993</v>
      </c>
      <c r="H209" s="20">
        <v>110070246981</v>
      </c>
      <c r="I209" s="10">
        <v>2899</v>
      </c>
      <c r="J209" s="10" t="s">
        <v>287</v>
      </c>
      <c r="K209" s="10">
        <v>325920</v>
      </c>
      <c r="L209" s="10" t="s">
        <v>288</v>
      </c>
      <c r="M209" s="10" t="s">
        <v>289</v>
      </c>
      <c r="N209" s="10" t="s">
        <v>288</v>
      </c>
      <c r="O209" s="10" t="s">
        <v>80</v>
      </c>
      <c r="P209" s="10" t="s">
        <v>966</v>
      </c>
      <c r="Q209" s="10">
        <v>350</v>
      </c>
      <c r="R209" s="10">
        <v>0.27600000000000002</v>
      </c>
      <c r="S209" s="10">
        <f t="shared" si="10"/>
        <v>7.8857142857142863E-4</v>
      </c>
      <c r="T209" s="10">
        <f t="shared" si="11"/>
        <v>1.3142857142857144E-2</v>
      </c>
      <c r="U209" s="10" t="s">
        <v>967</v>
      </c>
      <c r="V209" s="10">
        <v>2758</v>
      </c>
      <c r="W209" s="10" t="s">
        <v>501</v>
      </c>
      <c r="X209" s="10">
        <v>5423</v>
      </c>
      <c r="Y209" s="10" t="s">
        <v>500</v>
      </c>
      <c r="Z209" s="10">
        <v>1942</v>
      </c>
      <c r="AA209" s="10" t="s">
        <v>501</v>
      </c>
      <c r="AB209" s="21">
        <v>4.0606149771958222E-4</v>
      </c>
      <c r="AC209" s="21">
        <v>2.8592147518906043E-4</v>
      </c>
      <c r="AD209" s="21">
        <v>1.4541239693369512E-4</v>
      </c>
      <c r="AE209" s="21">
        <v>6.7676916286597034E-3</v>
      </c>
      <c r="AF209" s="21">
        <v>4.7653579198176739E-3</v>
      </c>
      <c r="AG209" s="21">
        <v>2.4235399488949185E-3</v>
      </c>
      <c r="AH209" s="10" t="str">
        <f t="shared" si="9"/>
        <v>NO</v>
      </c>
    </row>
    <row r="210" spans="1:34" x14ac:dyDescent="0.25">
      <c r="A210" s="10">
        <v>2021</v>
      </c>
      <c r="B210" s="10" t="s">
        <v>968</v>
      </c>
      <c r="C210" s="10" t="s">
        <v>969</v>
      </c>
      <c r="D210" s="10" t="s">
        <v>764</v>
      </c>
      <c r="E210" s="10" t="s">
        <v>187</v>
      </c>
      <c r="F210" s="10">
        <v>38.627777999999999</v>
      </c>
      <c r="G210" s="10">
        <v>-120.984167</v>
      </c>
      <c r="H210" s="20">
        <v>110070619860</v>
      </c>
      <c r="I210" s="10">
        <v>4952</v>
      </c>
      <c r="J210" s="10" t="s">
        <v>219</v>
      </c>
      <c r="K210" s="10">
        <v>339999</v>
      </c>
      <c r="L210" s="10" t="s">
        <v>220</v>
      </c>
      <c r="M210" s="10" t="s">
        <v>200</v>
      </c>
      <c r="N210" s="10" t="s">
        <v>201</v>
      </c>
      <c r="O210" s="10" t="s">
        <v>1096</v>
      </c>
      <c r="P210" s="10" t="s">
        <v>1097</v>
      </c>
      <c r="Q210" s="10">
        <v>365</v>
      </c>
      <c r="R210" s="10">
        <v>7.6614229000000006E-2</v>
      </c>
      <c r="S210" s="10">
        <f t="shared" si="10"/>
        <v>2.0990199726027398E-4</v>
      </c>
      <c r="T210" s="10">
        <f t="shared" si="11"/>
        <v>3.6482966190476192E-3</v>
      </c>
      <c r="U210" s="10" t="s">
        <v>970</v>
      </c>
      <c r="V210" s="10" t="s">
        <v>500</v>
      </c>
      <c r="W210" s="10" t="s">
        <v>501</v>
      </c>
      <c r="X210" s="10" t="s">
        <v>500</v>
      </c>
      <c r="Y210" s="10" t="s">
        <v>500</v>
      </c>
      <c r="Z210" s="10" t="s">
        <v>500</v>
      </c>
      <c r="AA210" s="10" t="s">
        <v>501</v>
      </c>
      <c r="AB210" s="21">
        <v>6.6000000000000003E-2</v>
      </c>
      <c r="AC210" s="21">
        <v>6.6000000000000003E-2</v>
      </c>
      <c r="AD210" s="21">
        <v>6.6000000000000003E-2</v>
      </c>
      <c r="AE210" s="21">
        <v>6.6000000000000003E-2</v>
      </c>
      <c r="AF210" s="21">
        <v>6.6000000000000003E-2</v>
      </c>
      <c r="AG210" s="21">
        <v>6.6000000000000003E-2</v>
      </c>
      <c r="AH210" s="10" t="str">
        <f t="shared" si="9"/>
        <v>NO</v>
      </c>
    </row>
    <row r="211" spans="1:34" x14ac:dyDescent="0.25">
      <c r="A211" s="10">
        <v>2019</v>
      </c>
      <c r="B211" s="9" t="s">
        <v>971</v>
      </c>
      <c r="C211" s="10" t="s">
        <v>261</v>
      </c>
      <c r="D211" s="10" t="s">
        <v>972</v>
      </c>
      <c r="E211" s="10" t="s">
        <v>111</v>
      </c>
      <c r="F211" s="10">
        <v>36.550454999999999</v>
      </c>
      <c r="G211" s="10">
        <v>-82.634793999999999</v>
      </c>
      <c r="H211" s="20">
        <v>110070828339</v>
      </c>
      <c r="I211" s="10">
        <v>2892</v>
      </c>
      <c r="J211" s="10" t="s">
        <v>973</v>
      </c>
      <c r="K211" s="10">
        <v>325620</v>
      </c>
      <c r="L211" s="10" t="s">
        <v>974</v>
      </c>
      <c r="M211" s="10" t="s">
        <v>975</v>
      </c>
      <c r="N211" s="10" t="s">
        <v>976</v>
      </c>
      <c r="O211" s="10" t="s">
        <v>80</v>
      </c>
      <c r="P211" s="10" t="s">
        <v>81</v>
      </c>
      <c r="Q211" s="10">
        <v>250</v>
      </c>
      <c r="R211" s="10">
        <v>4.5570250000000003</v>
      </c>
      <c r="S211" s="10">
        <f t="shared" si="10"/>
        <v>1.8228100000000001E-2</v>
      </c>
      <c r="T211" s="10">
        <f t="shared" si="11"/>
        <v>0.21700119047619049</v>
      </c>
      <c r="U211" s="10" t="s">
        <v>977</v>
      </c>
      <c r="V211" s="10">
        <v>19.955105750000001</v>
      </c>
      <c r="W211" s="10" t="s">
        <v>101</v>
      </c>
      <c r="X211" s="10">
        <v>19.955105750000001</v>
      </c>
      <c r="Y211" s="10" t="s">
        <v>101</v>
      </c>
      <c r="Z211" s="10">
        <v>19.955105750000001</v>
      </c>
      <c r="AA211" s="10" t="s">
        <v>101</v>
      </c>
      <c r="AB211" s="33">
        <v>0.91345544485525965</v>
      </c>
      <c r="AC211" s="21">
        <v>0.91345544485525965</v>
      </c>
      <c r="AD211" s="21">
        <v>0.91345544485525965</v>
      </c>
      <c r="AE211" s="21">
        <v>10.874469581610235</v>
      </c>
      <c r="AF211" s="21">
        <v>10.874469581610235</v>
      </c>
      <c r="AG211" s="21">
        <v>10.874469581610235</v>
      </c>
      <c r="AH211" s="10" t="str">
        <f t="shared" si="9"/>
        <v>NO</v>
      </c>
    </row>
    <row r="212" spans="1:34" s="22" customFormat="1" x14ac:dyDescent="0.25">
      <c r="A212" s="22">
        <v>2023</v>
      </c>
      <c r="B212" s="25" t="s">
        <v>978</v>
      </c>
      <c r="C212" s="22" t="s">
        <v>494</v>
      </c>
      <c r="D212" s="22" t="s">
        <v>503</v>
      </c>
      <c r="E212" s="22" t="s">
        <v>370</v>
      </c>
      <c r="F212" s="22">
        <v>36.090899999999998</v>
      </c>
      <c r="G212" s="22">
        <v>-115.1833</v>
      </c>
      <c r="H212" s="23">
        <v>110070948151</v>
      </c>
      <c r="I212" s="22">
        <v>7941</v>
      </c>
      <c r="J212" s="22" t="s">
        <v>979</v>
      </c>
      <c r="K212" s="22">
        <v>611610</v>
      </c>
      <c r="L212" s="22" t="s">
        <v>980</v>
      </c>
      <c r="M212" s="22" t="s">
        <v>475</v>
      </c>
      <c r="N212" s="22" t="s">
        <v>476</v>
      </c>
      <c r="O212" s="22" t="s">
        <v>422</v>
      </c>
      <c r="P212" s="22" t="s">
        <v>81</v>
      </c>
      <c r="Q212" s="22">
        <v>250</v>
      </c>
      <c r="R212" s="22">
        <v>6.2714327E-2</v>
      </c>
      <c r="S212" s="22">
        <f t="shared" si="10"/>
        <v>2.5085730800000002E-4</v>
      </c>
      <c r="T212" s="22">
        <f t="shared" si="11"/>
        <v>2.9863965238095236E-3</v>
      </c>
      <c r="U212" s="22" t="s">
        <v>981</v>
      </c>
      <c r="V212" s="22" t="s">
        <v>500</v>
      </c>
      <c r="W212" s="22" t="s">
        <v>501</v>
      </c>
      <c r="X212" s="22" t="s">
        <v>500</v>
      </c>
      <c r="Y212" s="22" t="s">
        <v>500</v>
      </c>
      <c r="Z212" s="22" t="s">
        <v>500</v>
      </c>
      <c r="AA212" s="22" t="s">
        <v>501</v>
      </c>
      <c r="AB212" s="26">
        <v>5</v>
      </c>
      <c r="AC212" s="24">
        <v>5</v>
      </c>
      <c r="AD212" s="24">
        <v>5</v>
      </c>
      <c r="AE212" s="24">
        <v>5</v>
      </c>
      <c r="AF212" s="24">
        <v>5</v>
      </c>
      <c r="AG212" s="24">
        <v>5</v>
      </c>
      <c r="AH212" s="22" t="str">
        <f t="shared" si="9"/>
        <v>NO</v>
      </c>
    </row>
    <row r="213" spans="1:34" x14ac:dyDescent="0.25">
      <c r="A213" s="10">
        <v>2023</v>
      </c>
      <c r="B213" s="10" t="s">
        <v>982</v>
      </c>
      <c r="C213" s="10" t="s">
        <v>983</v>
      </c>
      <c r="D213" s="10" t="s">
        <v>984</v>
      </c>
      <c r="E213" s="10" t="s">
        <v>985</v>
      </c>
      <c r="F213" s="10">
        <v>42.362200000000001</v>
      </c>
      <c r="G213" s="10">
        <v>-71.084089000000006</v>
      </c>
      <c r="H213" s="20">
        <v>110071158765</v>
      </c>
      <c r="I213" s="10">
        <v>4959</v>
      </c>
      <c r="J213" s="10" t="s">
        <v>219</v>
      </c>
      <c r="K213" s="10">
        <v>339999</v>
      </c>
      <c r="L213" s="10" t="s">
        <v>220</v>
      </c>
      <c r="M213" s="10" t="s">
        <v>200</v>
      </c>
      <c r="N213" s="10" t="s">
        <v>201</v>
      </c>
      <c r="O213" s="10" t="s">
        <v>422</v>
      </c>
      <c r="P213" s="10" t="s">
        <v>986</v>
      </c>
      <c r="Q213" s="10">
        <v>250</v>
      </c>
      <c r="R213" s="10">
        <v>5.5009580000000002E-3</v>
      </c>
      <c r="S213" s="10">
        <f t="shared" si="10"/>
        <v>2.2003832000000002E-5</v>
      </c>
      <c r="T213" s="10">
        <f t="shared" si="11"/>
        <v>2.6195038095238097E-4</v>
      </c>
      <c r="U213" s="10" t="s">
        <v>987</v>
      </c>
      <c r="V213" s="10" t="s">
        <v>500</v>
      </c>
      <c r="W213" s="10" t="s">
        <v>501</v>
      </c>
      <c r="X213" s="10" t="s">
        <v>500</v>
      </c>
      <c r="Y213" s="10" t="s">
        <v>500</v>
      </c>
      <c r="Z213" s="10" t="s">
        <v>500</v>
      </c>
      <c r="AA213" s="10" t="s">
        <v>501</v>
      </c>
      <c r="AB213" s="21">
        <v>3.5</v>
      </c>
      <c r="AC213" s="21">
        <v>3.5</v>
      </c>
      <c r="AD213" s="21">
        <v>3.5</v>
      </c>
      <c r="AE213" s="21">
        <v>3.5</v>
      </c>
      <c r="AF213" s="21">
        <v>3.5</v>
      </c>
      <c r="AG213" s="21">
        <v>3.5</v>
      </c>
      <c r="AH213" s="10" t="str">
        <f t="shared" si="9"/>
        <v>NO</v>
      </c>
    </row>
    <row r="214" spans="1:34" x14ac:dyDescent="0.25">
      <c r="A214" s="10">
        <v>2023</v>
      </c>
      <c r="B214" s="10" t="s">
        <v>988</v>
      </c>
      <c r="C214" s="10" t="s">
        <v>989</v>
      </c>
      <c r="D214" s="10" t="s">
        <v>441</v>
      </c>
      <c r="E214" s="10" t="s">
        <v>187</v>
      </c>
      <c r="F214" s="10">
        <v>38.030833000000001</v>
      </c>
      <c r="G214" s="10">
        <v>-122.075</v>
      </c>
      <c r="H214" s="20">
        <v>110071349304</v>
      </c>
      <c r="I214" s="10">
        <v>2911</v>
      </c>
      <c r="J214" s="10" t="s">
        <v>287</v>
      </c>
      <c r="K214" s="10">
        <v>325920</v>
      </c>
      <c r="L214" s="10" t="s">
        <v>288</v>
      </c>
      <c r="M214" s="10" t="s">
        <v>289</v>
      </c>
      <c r="N214" s="10" t="s">
        <v>288</v>
      </c>
      <c r="O214" s="10" t="s">
        <v>654</v>
      </c>
      <c r="P214" s="10" t="s">
        <v>990</v>
      </c>
      <c r="Q214" s="10">
        <v>250</v>
      </c>
      <c r="R214" s="10">
        <v>2.9588252999999998E-2</v>
      </c>
      <c r="S214" s="10">
        <f t="shared" si="10"/>
        <v>1.1835301199999999E-4</v>
      </c>
      <c r="T214" s="10">
        <f t="shared" si="11"/>
        <v>1.4089644285714285E-3</v>
      </c>
      <c r="U214" s="10" t="s">
        <v>991</v>
      </c>
      <c r="V214" s="10">
        <v>11.72717115</v>
      </c>
      <c r="W214" s="10" t="s">
        <v>101</v>
      </c>
      <c r="X214" s="10">
        <v>11.72717115</v>
      </c>
      <c r="Y214" s="10" t="s">
        <v>101</v>
      </c>
      <c r="Z214" s="10">
        <v>11.72717115</v>
      </c>
      <c r="AA214" s="10" t="s">
        <v>101</v>
      </c>
      <c r="AB214" s="21">
        <v>1.0092204717247602E-2</v>
      </c>
      <c r="AC214" s="21">
        <v>1.0092204717247602E-2</v>
      </c>
      <c r="AD214" s="21">
        <v>1.0092204717247602E-2</v>
      </c>
      <c r="AE214" s="21">
        <v>0.12014529425294766</v>
      </c>
      <c r="AF214" s="21">
        <v>0.12014529425294766</v>
      </c>
      <c r="AG214" s="21">
        <v>0.12014529425294766</v>
      </c>
      <c r="AH214" s="10" t="str">
        <f t="shared" si="9"/>
        <v>NO</v>
      </c>
    </row>
    <row r="215" spans="1:34" x14ac:dyDescent="0.25">
      <c r="A215" s="10">
        <v>2023</v>
      </c>
      <c r="B215" s="10" t="s">
        <v>992</v>
      </c>
      <c r="C215" s="10" t="s">
        <v>993</v>
      </c>
      <c r="D215" s="10" t="s">
        <v>994</v>
      </c>
      <c r="E215" s="10" t="s">
        <v>985</v>
      </c>
      <c r="F215" s="10">
        <v>42.313240999999998</v>
      </c>
      <c r="G215" s="10">
        <v>-71.046143999999998</v>
      </c>
      <c r="H215" s="20">
        <v>110071445083</v>
      </c>
      <c r="I215" s="10">
        <v>4959</v>
      </c>
      <c r="J215" s="10" t="s">
        <v>219</v>
      </c>
      <c r="K215" s="10">
        <v>339999</v>
      </c>
      <c r="L215" s="10" t="s">
        <v>220</v>
      </c>
      <c r="M215" s="10" t="s">
        <v>200</v>
      </c>
      <c r="N215" s="10" t="s">
        <v>201</v>
      </c>
      <c r="O215" s="10" t="s">
        <v>422</v>
      </c>
      <c r="P215" s="10" t="s">
        <v>995</v>
      </c>
      <c r="Q215" s="10">
        <v>250</v>
      </c>
      <c r="R215" s="10">
        <v>4.6591460000000003E-3</v>
      </c>
      <c r="S215" s="10">
        <f t="shared" si="10"/>
        <v>1.8636584E-5</v>
      </c>
      <c r="T215" s="10">
        <f t="shared" si="11"/>
        <v>2.2186409523809524E-4</v>
      </c>
      <c r="U215" s="10" t="s">
        <v>996</v>
      </c>
      <c r="V215" s="10" t="s">
        <v>500</v>
      </c>
      <c r="W215" s="10" t="s">
        <v>501</v>
      </c>
      <c r="X215" s="10" t="s">
        <v>500</v>
      </c>
      <c r="Y215" s="10" t="s">
        <v>500</v>
      </c>
      <c r="Z215" s="10" t="s">
        <v>500</v>
      </c>
      <c r="AA215" s="10" t="s">
        <v>501</v>
      </c>
      <c r="AB215" s="21" t="e">
        <v>#VALUE!</v>
      </c>
      <c r="AC215" s="21" t="e">
        <v>#VALUE!</v>
      </c>
      <c r="AD215" s="21" t="e">
        <v>#VALUE!</v>
      </c>
      <c r="AE215" s="21" t="e">
        <v>#VALUE!</v>
      </c>
      <c r="AF215" s="21" t="e">
        <v>#VALUE!</v>
      </c>
      <c r="AG215" s="21" t="e">
        <v>#VALUE!</v>
      </c>
      <c r="AH215" s="10" t="e">
        <f t="shared" si="9"/>
        <v>#VALUE!</v>
      </c>
    </row>
  </sheetData>
  <sheetProtection sheet="1" objects="1" scenarios="1" formatCells="0" formatColumns="0" formatRows="0" sort="0" autoFilter="0"/>
  <autoFilter ref="A2:AK215" xr:uid="{E66A95EB-A194-4FE1-808E-615C31191C2A}"/>
  <mergeCells count="4">
    <mergeCell ref="V1:AA1"/>
    <mergeCell ref="AB1:AD1"/>
    <mergeCell ref="AE1:AG1"/>
    <mergeCell ref="AH1:AI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F6829-988F-4E3D-AC7B-44A8348CA176}">
  <sheetPr codeName="Sheet4">
    <tabColor rgb="FF92D050"/>
    <pageSetUpPr fitToPage="1"/>
  </sheetPr>
  <dimension ref="A1:AC60"/>
  <sheetViews>
    <sheetView zoomScaleNormal="100" workbookViewId="0"/>
  </sheetViews>
  <sheetFormatPr defaultColWidth="8.85546875" defaultRowHeight="15" x14ac:dyDescent="0.25"/>
  <cols>
    <col min="1" max="1" width="49.5703125" style="10" customWidth="1"/>
    <col min="2" max="2" width="13.42578125" style="10" customWidth="1"/>
    <col min="3" max="3" width="14.140625" style="10" customWidth="1"/>
    <col min="4" max="4" width="94.5703125" style="10" customWidth="1"/>
    <col min="5" max="29" width="8.85546875" style="28"/>
    <col min="30" max="16384" width="8.85546875" style="10"/>
  </cols>
  <sheetData>
    <row r="1" spans="1:5" s="28" customFormat="1" ht="18.75" x14ac:dyDescent="0.3">
      <c r="A1" s="34" t="s">
        <v>997</v>
      </c>
    </row>
    <row r="2" spans="1:5" s="28" customFormat="1" ht="18.75" x14ac:dyDescent="0.3">
      <c r="A2" s="34"/>
    </row>
    <row r="3" spans="1:5" x14ac:dyDescent="0.25">
      <c r="A3" s="35" t="s">
        <v>998</v>
      </c>
      <c r="B3" s="35"/>
      <c r="C3" s="35"/>
      <c r="D3" s="35"/>
    </row>
    <row r="4" spans="1:5" x14ac:dyDescent="0.25">
      <c r="A4" s="36"/>
      <c r="B4" s="37" t="s">
        <v>999</v>
      </c>
      <c r="C4" s="37" t="s">
        <v>1000</v>
      </c>
      <c r="D4" s="37" t="s">
        <v>1001</v>
      </c>
    </row>
    <row r="5" spans="1:5" x14ac:dyDescent="0.25">
      <c r="A5" s="36" t="s">
        <v>1002</v>
      </c>
      <c r="B5" s="38">
        <v>2.2699999999999999E-4</v>
      </c>
      <c r="C5" s="38">
        <v>1.08E-4</v>
      </c>
      <c r="D5" s="37"/>
    </row>
    <row r="6" spans="1:5" x14ac:dyDescent="0.25">
      <c r="A6" s="36" t="s">
        <v>1003</v>
      </c>
      <c r="B6" s="38">
        <v>4.62</v>
      </c>
      <c r="C6" s="38">
        <v>4.62</v>
      </c>
      <c r="D6" s="39" t="s">
        <v>1004</v>
      </c>
    </row>
    <row r="7" spans="1:5" x14ac:dyDescent="0.25">
      <c r="A7" s="36" t="s">
        <v>1005</v>
      </c>
      <c r="B7" s="38">
        <v>6.4999999999999997E-3</v>
      </c>
      <c r="C7" s="38">
        <v>3.2399999999999998E-3</v>
      </c>
      <c r="D7" s="39"/>
      <c r="E7" s="40"/>
    </row>
    <row r="8" spans="1:5" x14ac:dyDescent="0.25">
      <c r="A8" s="36" t="s">
        <v>1006</v>
      </c>
      <c r="B8" s="38">
        <v>1.95E-2</v>
      </c>
      <c r="C8" s="38">
        <v>1.95E-2</v>
      </c>
      <c r="D8" s="39"/>
    </row>
    <row r="9" spans="1:5" x14ac:dyDescent="0.25">
      <c r="A9" s="36" t="s">
        <v>1007</v>
      </c>
      <c r="B9" s="38">
        <v>5</v>
      </c>
      <c r="C9" s="38">
        <v>5</v>
      </c>
      <c r="D9" s="39"/>
    </row>
    <row r="10" spans="1:5" x14ac:dyDescent="0.25">
      <c r="A10" s="36" t="s">
        <v>1008</v>
      </c>
      <c r="B10" s="38">
        <v>0.91300000000000003</v>
      </c>
      <c r="C10" s="38">
        <v>0.91300000000000003</v>
      </c>
      <c r="D10" s="39"/>
    </row>
    <row r="11" spans="1:5" x14ac:dyDescent="0.25">
      <c r="A11" s="36" t="s">
        <v>1009</v>
      </c>
      <c r="B11" s="38">
        <v>2.61</v>
      </c>
      <c r="C11" s="38">
        <v>1.8</v>
      </c>
      <c r="D11" s="39"/>
    </row>
    <row r="12" spans="1:5" x14ac:dyDescent="0.25">
      <c r="A12" s="36" t="s">
        <v>1010</v>
      </c>
      <c r="B12" s="38">
        <v>0.73499999999999999</v>
      </c>
      <c r="C12" s="38">
        <v>0.73499999999999999</v>
      </c>
      <c r="D12" s="41"/>
    </row>
    <row r="13" spans="1:5" x14ac:dyDescent="0.25">
      <c r="A13" s="36" t="s">
        <v>1011</v>
      </c>
      <c r="B13" s="38">
        <v>10.8</v>
      </c>
      <c r="C13" s="38">
        <v>5.25</v>
      </c>
      <c r="D13" s="41"/>
    </row>
    <row r="14" spans="1:5" x14ac:dyDescent="0.25">
      <c r="A14" s="36" t="s">
        <v>1012</v>
      </c>
      <c r="B14" s="38">
        <v>0.5</v>
      </c>
      <c r="C14" s="38">
        <v>0.5</v>
      </c>
      <c r="D14" s="41"/>
    </row>
    <row r="15" spans="1:5" x14ac:dyDescent="0.25">
      <c r="A15" s="36" t="s">
        <v>1013</v>
      </c>
      <c r="B15" s="38">
        <v>3.55</v>
      </c>
      <c r="C15" s="38">
        <v>2.0699999999999998</v>
      </c>
      <c r="D15" s="39"/>
    </row>
    <row r="16" spans="1:5" x14ac:dyDescent="0.25">
      <c r="A16" s="36" t="s">
        <v>1094</v>
      </c>
      <c r="B16" s="38">
        <v>9.06</v>
      </c>
      <c r="C16" s="38">
        <v>9.06</v>
      </c>
      <c r="D16" s="41" t="s">
        <v>1014</v>
      </c>
    </row>
    <row r="17" spans="1:5" ht="14.45" customHeight="1" x14ac:dyDescent="0.25">
      <c r="A17" s="42" t="s">
        <v>1015</v>
      </c>
      <c r="B17" s="43">
        <v>6.9</v>
      </c>
      <c r="C17" s="43">
        <v>6.9</v>
      </c>
      <c r="D17" s="36"/>
      <c r="E17" s="40"/>
    </row>
    <row r="18" spans="1:5" x14ac:dyDescent="0.25">
      <c r="A18" s="44" t="s">
        <v>1016</v>
      </c>
      <c r="B18" s="45">
        <v>7.4</v>
      </c>
      <c r="C18" s="45">
        <v>7.4</v>
      </c>
      <c r="D18" s="46" t="s">
        <v>1106</v>
      </c>
    </row>
    <row r="19" spans="1:5" x14ac:dyDescent="0.25">
      <c r="A19" s="36" t="s">
        <v>1017</v>
      </c>
      <c r="B19" s="47"/>
      <c r="C19" s="47"/>
      <c r="D19" s="41"/>
    </row>
    <row r="20" spans="1:5" x14ac:dyDescent="0.25">
      <c r="A20" s="36" t="s">
        <v>1018</v>
      </c>
      <c r="B20" s="43">
        <v>1E-3</v>
      </c>
      <c r="C20" s="43">
        <v>1E-3</v>
      </c>
      <c r="D20" s="36"/>
    </row>
    <row r="21" spans="1:5" x14ac:dyDescent="0.25">
      <c r="A21" s="36" t="s">
        <v>1019</v>
      </c>
      <c r="B21" s="43">
        <v>1E-3</v>
      </c>
      <c r="C21" s="43">
        <v>1E-3</v>
      </c>
      <c r="D21" s="36"/>
    </row>
    <row r="22" spans="1:5" x14ac:dyDescent="0.25">
      <c r="A22" s="36" t="s">
        <v>1020</v>
      </c>
      <c r="B22" s="43">
        <v>1</v>
      </c>
      <c r="C22" s="43">
        <v>62</v>
      </c>
      <c r="D22" s="36"/>
    </row>
    <row r="23" spans="1:5" x14ac:dyDescent="0.25">
      <c r="A23" s="36" t="s">
        <v>1021</v>
      </c>
      <c r="B23" s="43">
        <v>1</v>
      </c>
      <c r="C23" s="43">
        <v>62</v>
      </c>
      <c r="D23" s="48">
        <v>78</v>
      </c>
    </row>
    <row r="24" spans="1:5" x14ac:dyDescent="0.25">
      <c r="A24" s="49" t="s">
        <v>1022</v>
      </c>
      <c r="B24" s="50"/>
      <c r="C24" s="50"/>
      <c r="D24" s="51" t="s">
        <v>1023</v>
      </c>
    </row>
    <row r="25" spans="1:5" x14ac:dyDescent="0.25">
      <c r="A25" s="36" t="s">
        <v>1024</v>
      </c>
      <c r="B25" s="36" t="s">
        <v>13</v>
      </c>
      <c r="C25" s="36" t="s">
        <v>13</v>
      </c>
      <c r="D25" s="36"/>
    </row>
    <row r="26" spans="1:5" x14ac:dyDescent="0.25">
      <c r="A26" s="36" t="s">
        <v>1025</v>
      </c>
      <c r="B26" s="43">
        <v>0.41199999999999998</v>
      </c>
      <c r="C26" s="43">
        <v>5.2999999999999999E-2</v>
      </c>
      <c r="D26" s="36"/>
    </row>
    <row r="27" spans="1:5" x14ac:dyDescent="0.25">
      <c r="A27" s="36" t="s">
        <v>1026</v>
      </c>
      <c r="B27" s="43">
        <v>0.34100000000000003</v>
      </c>
      <c r="C27" s="43">
        <v>4.2999999999999997E-2</v>
      </c>
      <c r="D27" s="36"/>
      <c r="E27" s="40"/>
    </row>
    <row r="28" spans="1:5" x14ac:dyDescent="0.25">
      <c r="A28" s="36" t="s">
        <v>1027</v>
      </c>
      <c r="B28" s="43">
        <v>0.312</v>
      </c>
      <c r="C28" s="43">
        <v>3.7999999999999999E-2</v>
      </c>
      <c r="D28" s="36"/>
    </row>
    <row r="29" spans="1:5" x14ac:dyDescent="0.25">
      <c r="A29" s="36" t="s">
        <v>1028</v>
      </c>
      <c r="B29" s="43">
        <v>0.24199999999999999</v>
      </c>
      <c r="C29" s="43">
        <v>3.5000000000000003E-2</v>
      </c>
      <c r="D29" s="36"/>
    </row>
    <row r="30" spans="1:5" x14ac:dyDescent="0.25">
      <c r="A30" s="36" t="s">
        <v>1029</v>
      </c>
      <c r="B30" s="43">
        <v>0.14599999999999999</v>
      </c>
      <c r="C30" s="43">
        <v>1.9E-2</v>
      </c>
      <c r="D30" s="36"/>
    </row>
    <row r="31" spans="1:5" x14ac:dyDescent="0.25">
      <c r="A31" s="36" t="s">
        <v>1030</v>
      </c>
      <c r="B31" s="43">
        <f>22.2/80</f>
        <v>0.27749999999999997</v>
      </c>
      <c r="C31" s="43">
        <f>5.04/80</f>
        <v>6.3E-2</v>
      </c>
      <c r="D31" s="36"/>
    </row>
    <row r="32" spans="1:5" x14ac:dyDescent="0.25">
      <c r="A32" s="51" t="s">
        <v>1031</v>
      </c>
      <c r="B32" s="51"/>
      <c r="C32" s="51"/>
      <c r="D32" s="52" t="s">
        <v>1023</v>
      </c>
    </row>
    <row r="33" spans="1:5" x14ac:dyDescent="0.25">
      <c r="A33" s="36" t="s">
        <v>1032</v>
      </c>
      <c r="B33" s="36">
        <v>1.78</v>
      </c>
      <c r="C33" s="36">
        <v>1.78</v>
      </c>
      <c r="D33" s="36"/>
    </row>
    <row r="34" spans="1:5" x14ac:dyDescent="0.25">
      <c r="A34" s="51" t="s">
        <v>1033</v>
      </c>
      <c r="B34" s="51"/>
      <c r="C34" s="51"/>
      <c r="D34" s="52"/>
    </row>
    <row r="35" spans="1:5" x14ac:dyDescent="0.25">
      <c r="A35" s="36" t="s">
        <v>1034</v>
      </c>
      <c r="B35" s="36">
        <v>2.7</v>
      </c>
      <c r="C35" s="36">
        <v>2.7</v>
      </c>
      <c r="D35" s="36"/>
    </row>
    <row r="36" spans="1:5" x14ac:dyDescent="0.25">
      <c r="A36" s="36" t="s">
        <v>1035</v>
      </c>
      <c r="B36" s="36">
        <v>20.58</v>
      </c>
      <c r="C36" s="36">
        <v>20.58</v>
      </c>
      <c r="D36" s="36"/>
      <c r="E36" s="40"/>
    </row>
    <row r="37" spans="1:5" x14ac:dyDescent="0.25">
      <c r="A37" s="35" t="s">
        <v>1036</v>
      </c>
      <c r="B37" s="35"/>
      <c r="C37" s="35"/>
      <c r="D37" s="35"/>
    </row>
    <row r="38" spans="1:5" x14ac:dyDescent="0.25">
      <c r="A38" s="39" t="s">
        <v>1037</v>
      </c>
      <c r="B38" s="53">
        <v>7.2</v>
      </c>
      <c r="C38" s="54">
        <v>7.2</v>
      </c>
      <c r="D38" s="36"/>
    </row>
    <row r="39" spans="1:5" x14ac:dyDescent="0.25">
      <c r="A39" s="36" t="s">
        <v>1038</v>
      </c>
      <c r="B39" s="55">
        <v>30</v>
      </c>
      <c r="C39" s="54">
        <v>30</v>
      </c>
      <c r="D39" s="36"/>
    </row>
    <row r="40" spans="1:5" s="28" customFormat="1" x14ac:dyDescent="0.25">
      <c r="A40" s="51" t="s">
        <v>1033</v>
      </c>
      <c r="B40" s="51"/>
      <c r="C40" s="51"/>
    </row>
    <row r="41" spans="1:5" s="28" customFormat="1" x14ac:dyDescent="0.25">
      <c r="A41" s="36" t="s">
        <v>1039</v>
      </c>
      <c r="B41" s="36">
        <v>0.24690000000000001</v>
      </c>
      <c r="C41" s="36">
        <v>0.24690000000000001</v>
      </c>
      <c r="D41" s="40"/>
    </row>
    <row r="42" spans="1:5" s="28" customFormat="1" x14ac:dyDescent="0.25">
      <c r="A42" s="36" t="s">
        <v>1040</v>
      </c>
      <c r="B42" s="36">
        <v>0.33019999999999999</v>
      </c>
      <c r="C42" s="36">
        <v>0.33019999999999999</v>
      </c>
    </row>
    <row r="43" spans="1:5" s="28" customFormat="1" x14ac:dyDescent="0.25"/>
    <row r="44" spans="1:5" s="28" customFormat="1" x14ac:dyDescent="0.25"/>
    <row r="45" spans="1:5" s="28" customFormat="1" x14ac:dyDescent="0.25"/>
    <row r="46" spans="1:5" s="28" customFormat="1" x14ac:dyDescent="0.25"/>
    <row r="47" spans="1:5" s="28" customFormat="1" x14ac:dyDescent="0.25"/>
    <row r="48" spans="1:5" s="28" customFormat="1" x14ac:dyDescent="0.25"/>
    <row r="49" s="28" customFormat="1" x14ac:dyDescent="0.25"/>
    <row r="50" s="28" customFormat="1" x14ac:dyDescent="0.25"/>
    <row r="51" s="28" customFormat="1" x14ac:dyDescent="0.25"/>
    <row r="52" s="28" customFormat="1" x14ac:dyDescent="0.25"/>
    <row r="53" s="28" customFormat="1" x14ac:dyDescent="0.25"/>
    <row r="54" s="28" customFormat="1" x14ac:dyDescent="0.25"/>
    <row r="55" s="28" customFormat="1" x14ac:dyDescent="0.25"/>
    <row r="56" s="28" customFormat="1" x14ac:dyDescent="0.25"/>
    <row r="57" s="28" customFormat="1" x14ac:dyDescent="0.25"/>
    <row r="58" s="28" customFormat="1" x14ac:dyDescent="0.25"/>
    <row r="59" s="28" customFormat="1" x14ac:dyDescent="0.25"/>
    <row r="60" s="28" customFormat="1" x14ac:dyDescent="0.25"/>
  </sheetData>
  <sheetProtection sheet="1" objects="1" scenarios="1" formatCells="0" formatColumns="0" formatRows="0" sort="0" autoFilter="0"/>
  <autoFilter ref="A4:D4" xr:uid="{9E4F6829-988F-4E3D-AC7B-44A8348CA176}"/>
  <mergeCells count="2">
    <mergeCell ref="A3:D3"/>
    <mergeCell ref="A37:D37"/>
  </mergeCells>
  <pageMargins left="0.25" right="0.25" top="0.75" bottom="0.75" header="0.3" footer="0.3"/>
  <pageSetup scale="7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370CA-D13D-4F8E-B16A-B802A3429ACC}">
  <sheetPr codeName="Sheet5">
    <tabColor theme="8"/>
    <pageSetUpPr fitToPage="1"/>
  </sheetPr>
  <dimension ref="A1:O72"/>
  <sheetViews>
    <sheetView zoomScaleNormal="100" workbookViewId="0"/>
  </sheetViews>
  <sheetFormatPr defaultColWidth="11.85546875" defaultRowHeight="15" x14ac:dyDescent="0.25"/>
  <cols>
    <col min="1" max="1" width="35.140625" style="10" customWidth="1"/>
    <col min="2" max="5" width="17.85546875" style="10" customWidth="1"/>
    <col min="6" max="6" width="15" style="10" bestFit="1" customWidth="1"/>
    <col min="7" max="7" width="15.140625" style="10" bestFit="1" customWidth="1"/>
    <col min="8" max="8" width="15" style="10" bestFit="1" customWidth="1"/>
    <col min="9" max="9" width="15.140625" style="10" bestFit="1" customWidth="1"/>
    <col min="10" max="10" width="15" style="10" bestFit="1" customWidth="1"/>
    <col min="11" max="11" width="15.140625" style="10" bestFit="1" customWidth="1"/>
    <col min="12" max="12" width="15" style="10" bestFit="1" customWidth="1"/>
    <col min="13" max="13" width="15.140625" style="10" bestFit="1" customWidth="1"/>
    <col min="14" max="16384" width="11.85546875" style="10"/>
  </cols>
  <sheetData>
    <row r="1" spans="1:15" ht="18.75" x14ac:dyDescent="0.3">
      <c r="A1" s="34" t="s">
        <v>1041</v>
      </c>
      <c r="B1" s="28"/>
      <c r="C1" s="28"/>
      <c r="D1" s="28"/>
      <c r="E1" s="28"/>
      <c r="F1" s="28"/>
      <c r="G1" s="28"/>
      <c r="H1" s="28"/>
      <c r="I1" s="28"/>
      <c r="J1" s="28"/>
      <c r="K1" s="28"/>
      <c r="L1" s="28"/>
      <c r="M1" s="28"/>
      <c r="N1" s="28"/>
      <c r="O1" s="28"/>
    </row>
    <row r="2" spans="1:15" x14ac:dyDescent="0.25">
      <c r="A2" s="29"/>
      <c r="B2" s="28"/>
      <c r="C2" s="28"/>
      <c r="D2" s="40"/>
      <c r="E2" s="28"/>
      <c r="F2" s="28"/>
      <c r="G2" s="28"/>
      <c r="H2" s="28"/>
      <c r="I2" s="28"/>
      <c r="J2" s="28"/>
      <c r="K2" s="28"/>
      <c r="L2" s="28"/>
      <c r="M2" s="28"/>
      <c r="N2" s="28"/>
      <c r="O2" s="28"/>
    </row>
    <row r="3" spans="1:15" x14ac:dyDescent="0.25">
      <c r="A3" s="28"/>
      <c r="B3" s="28"/>
      <c r="C3" s="28"/>
      <c r="D3" s="28"/>
      <c r="E3" s="28"/>
      <c r="F3" s="28"/>
      <c r="G3" s="28"/>
      <c r="H3" s="28"/>
      <c r="I3" s="28"/>
      <c r="J3" s="28"/>
      <c r="K3" s="28"/>
      <c r="L3" s="28"/>
      <c r="M3" s="28"/>
      <c r="N3" s="28"/>
      <c r="O3" s="28"/>
    </row>
    <row r="4" spans="1:15" x14ac:dyDescent="0.25">
      <c r="A4" s="28"/>
      <c r="B4" s="28"/>
      <c r="C4" s="28"/>
      <c r="D4" s="28"/>
      <c r="E4" s="28"/>
      <c r="F4" s="28"/>
      <c r="G4" s="28"/>
      <c r="H4" s="28"/>
      <c r="I4" s="28"/>
      <c r="J4" s="28"/>
      <c r="K4" s="28"/>
      <c r="L4" s="28"/>
      <c r="M4" s="28"/>
      <c r="N4" s="28"/>
      <c r="O4" s="28"/>
    </row>
    <row r="5" spans="1:15" x14ac:dyDescent="0.25">
      <c r="A5" s="28"/>
      <c r="B5" s="28"/>
      <c r="C5" s="28"/>
      <c r="D5" s="28"/>
      <c r="E5" s="28"/>
      <c r="F5" s="28"/>
      <c r="G5" s="28"/>
      <c r="H5" s="28"/>
      <c r="I5" s="28"/>
      <c r="J5" s="28"/>
      <c r="K5" s="28"/>
      <c r="L5" s="28"/>
      <c r="M5" s="28"/>
      <c r="N5" s="28"/>
      <c r="O5" s="28"/>
    </row>
    <row r="6" spans="1:15" ht="15" customHeight="1" x14ac:dyDescent="0.25">
      <c r="A6" s="28"/>
      <c r="B6" s="29"/>
      <c r="C6" s="29"/>
      <c r="D6" s="28"/>
      <c r="E6" s="28"/>
      <c r="F6" s="28"/>
      <c r="G6" s="28"/>
      <c r="H6" s="28"/>
      <c r="I6" s="28"/>
      <c r="J6" s="28"/>
      <c r="K6" s="28"/>
      <c r="L6" s="28"/>
      <c r="M6" s="28"/>
      <c r="N6" s="28"/>
      <c r="O6" s="28"/>
    </row>
    <row r="7" spans="1:15" x14ac:dyDescent="0.25">
      <c r="A7" s="28"/>
      <c r="B7" s="28"/>
      <c r="C7" s="28"/>
      <c r="D7" s="28"/>
      <c r="E7" s="28"/>
      <c r="F7" s="28"/>
      <c r="G7" s="28"/>
      <c r="H7" s="28"/>
      <c r="I7" s="28"/>
      <c r="J7" s="28"/>
      <c r="K7" s="28"/>
      <c r="L7" s="28"/>
      <c r="M7" s="28"/>
      <c r="N7" s="28"/>
      <c r="O7" s="28"/>
    </row>
    <row r="8" spans="1:15" x14ac:dyDescent="0.25">
      <c r="A8" s="28"/>
      <c r="B8" s="28"/>
      <c r="C8" s="28"/>
      <c r="D8" s="28"/>
      <c r="E8" s="28"/>
      <c r="F8" s="28"/>
      <c r="G8" s="28"/>
      <c r="H8" s="28"/>
      <c r="I8" s="28"/>
      <c r="J8" s="28"/>
      <c r="K8" s="28"/>
      <c r="L8" s="28"/>
      <c r="M8" s="28"/>
      <c r="N8" s="28"/>
      <c r="O8" s="28"/>
    </row>
    <row r="9" spans="1:15" ht="66.599999999999994" customHeight="1" x14ac:dyDescent="0.25">
      <c r="A9" s="56" t="s">
        <v>1042</v>
      </c>
      <c r="B9" s="57" t="s">
        <v>1043</v>
      </c>
      <c r="C9" s="58"/>
      <c r="D9" s="59" t="s">
        <v>1025</v>
      </c>
      <c r="E9" s="60"/>
      <c r="F9" s="59" t="s">
        <v>1026</v>
      </c>
      <c r="G9" s="60"/>
      <c r="H9" s="59" t="s">
        <v>1027</v>
      </c>
      <c r="I9" s="60"/>
      <c r="J9" s="59" t="s">
        <v>1028</v>
      </c>
      <c r="K9" s="60"/>
      <c r="L9" s="59" t="s">
        <v>1044</v>
      </c>
      <c r="M9" s="60"/>
      <c r="N9" s="61"/>
      <c r="O9" s="28"/>
    </row>
    <row r="10" spans="1:15" x14ac:dyDescent="0.25">
      <c r="A10" s="62"/>
      <c r="B10" s="62" t="s">
        <v>1045</v>
      </c>
      <c r="C10" s="62" t="s">
        <v>1046</v>
      </c>
      <c r="D10" s="62" t="s">
        <v>1045</v>
      </c>
      <c r="E10" s="62" t="s">
        <v>1046</v>
      </c>
      <c r="F10" s="62" t="s">
        <v>1045</v>
      </c>
      <c r="G10" s="62" t="s">
        <v>1046</v>
      </c>
      <c r="H10" s="62" t="s">
        <v>1045</v>
      </c>
      <c r="I10" s="62" t="s">
        <v>1046</v>
      </c>
      <c r="J10" s="62" t="s">
        <v>1045</v>
      </c>
      <c r="K10" s="62" t="s">
        <v>1046</v>
      </c>
      <c r="L10" s="62" t="s">
        <v>1045</v>
      </c>
      <c r="M10" s="62" t="s">
        <v>1046</v>
      </c>
      <c r="N10" s="28"/>
      <c r="O10" s="28"/>
    </row>
    <row r="11" spans="1:15" x14ac:dyDescent="0.25">
      <c r="A11" s="36" t="s">
        <v>1047</v>
      </c>
      <c r="B11" s="63">
        <f>(Inputs!$B$6*Inputs!$B$17*Inputs!$B$31*Inputs!$B$20*Inputs!$B$21*Inputs!$B$22)/Inputs!$B$23</f>
        <v>8.8461449999999996E-6</v>
      </c>
      <c r="C11" s="63">
        <f>(Inputs!$C$6*Inputs!$C$17*Inputs!$C$31*Inputs!$C$20*Inputs!$C$21*Inputs!$C$22)/Inputs!$C$23</f>
        <v>2.0083140000000007E-6</v>
      </c>
      <c r="D11" s="63">
        <f>(Inputs!$B$6*Inputs!$B$17*Inputs!$B$26*Inputs!$B$20*Inputs!$B$21*Inputs!$B$22)/Inputs!$B$23</f>
        <v>1.3133736000000003E-5</v>
      </c>
      <c r="E11" s="63">
        <f>(Inputs!$C$6*Inputs!$C$17*Inputs!$C$26*Inputs!$C$20*Inputs!$C$21*Inputs!$C$22)/Inputs!$C$23</f>
        <v>1.6895340000000002E-6</v>
      </c>
      <c r="F11" s="63">
        <f>(Inputs!$B$6*Inputs!$B$17*Inputs!$B$27*Inputs!$B$20*Inputs!$B$21*Inputs!$B$22)/Inputs!$B$23</f>
        <v>1.0870398000000001E-5</v>
      </c>
      <c r="G11" s="63">
        <f>(Inputs!$C$6*Inputs!$C$17*Inputs!$C$27*Inputs!$C$20*Inputs!$C$21*Inputs!$C$22)/Inputs!$C$23</f>
        <v>1.3707540000000001E-6</v>
      </c>
      <c r="H11" s="63">
        <f>(Inputs!$B$6*Inputs!$B$17*Inputs!$B$28*Inputs!$B$20*Inputs!$B$21*Inputs!$B$22)/Inputs!$B$23</f>
        <v>9.9459360000000026E-6</v>
      </c>
      <c r="I11" s="63">
        <f>(Inputs!$C$6*Inputs!$C$17*Inputs!$C$28*Inputs!$C$20*Inputs!$C$21*Inputs!$C$22)/Inputs!$C$23</f>
        <v>1.2113640000000002E-6</v>
      </c>
      <c r="J11" s="63">
        <f>(Inputs!$B$6*Inputs!$B$17*Inputs!$B$29*Inputs!$B$20*Inputs!$B$21*Inputs!$B$22)/Inputs!$B$23</f>
        <v>7.7144760000000015E-6</v>
      </c>
      <c r="K11" s="63">
        <f>(Inputs!$C$6*Inputs!$C$17*Inputs!$C$29*Inputs!$C$20*Inputs!$C$21*Inputs!$C$22)/Inputs!$C$23</f>
        <v>1.1157300000000004E-6</v>
      </c>
      <c r="L11" s="63">
        <f>(Inputs!$B$6*Inputs!$B$17*Inputs!$B$30*Inputs!$B$20*Inputs!$B$21*Inputs!$B$22)/Inputs!$B$23</f>
        <v>4.6541880000000008E-6</v>
      </c>
      <c r="M11" s="63">
        <f>(Inputs!$C$6*Inputs!$C$17*Inputs!$C$30*Inputs!$C$20*Inputs!$C$21*Inputs!$C$22)/Inputs!$C$23</f>
        <v>6.0568200000000012E-7</v>
      </c>
      <c r="N11" s="28"/>
      <c r="O11" s="28"/>
    </row>
    <row r="12" spans="1:15" ht="15.95" customHeight="1" x14ac:dyDescent="0.25">
      <c r="A12" s="36" t="s">
        <v>1048</v>
      </c>
      <c r="B12" s="64">
        <f>Inputs!$B$38/B11</f>
        <v>813913.85739211831</v>
      </c>
      <c r="C12" s="65">
        <f>Inputs!$C$38/C11</f>
        <v>3585096.752798615</v>
      </c>
      <c r="D12" s="64">
        <f>Inputs!$B$38/D11</f>
        <v>548206.54229687562</v>
      </c>
      <c r="E12" s="65">
        <f>Inputs!$C$38/E11</f>
        <v>4261530.1023832606</v>
      </c>
      <c r="F12" s="64">
        <f>Inputs!$B$38/F11</f>
        <v>662349.25344959763</v>
      </c>
      <c r="G12" s="65">
        <f>Inputs!$C$38/G11</f>
        <v>5252583.6145654144</v>
      </c>
      <c r="H12" s="64">
        <f>Inputs!$B$38/H11</f>
        <v>723913.76739202812</v>
      </c>
      <c r="I12" s="65">
        <f>Inputs!$C$38/I11</f>
        <v>5943713.037534547</v>
      </c>
      <c r="J12" s="64">
        <f>Inputs!$B$38/J11</f>
        <v>933310.31167897838</v>
      </c>
      <c r="K12" s="65">
        <f>Inputs!$C$38/K11</f>
        <v>6453174.1550375074</v>
      </c>
      <c r="L12" s="64">
        <f>Inputs!$B$38/L11</f>
        <v>1546993.8042898136</v>
      </c>
      <c r="M12" s="65">
        <f>Inputs!$C$38/M11</f>
        <v>11887426.075069094</v>
      </c>
      <c r="N12" s="28"/>
      <c r="O12" s="28"/>
    </row>
    <row r="13" spans="1:15" x14ac:dyDescent="0.25">
      <c r="A13" s="28"/>
      <c r="B13" s="28"/>
      <c r="C13" s="28"/>
      <c r="D13" s="28"/>
      <c r="E13" s="28"/>
      <c r="F13" s="28"/>
      <c r="G13" s="28"/>
      <c r="H13" s="28"/>
      <c r="I13" s="28"/>
      <c r="J13" s="28"/>
      <c r="K13" s="28"/>
      <c r="L13" s="28"/>
      <c r="M13" s="28"/>
      <c r="N13" s="28"/>
      <c r="O13" s="28"/>
    </row>
    <row r="14" spans="1:15" x14ac:dyDescent="0.25">
      <c r="A14" s="28"/>
      <c r="B14" s="28"/>
      <c r="C14" s="28"/>
      <c r="D14" s="28"/>
      <c r="E14" s="28"/>
      <c r="F14" s="28"/>
      <c r="G14" s="28"/>
      <c r="H14" s="28"/>
      <c r="I14" s="28"/>
      <c r="J14" s="28"/>
      <c r="K14" s="28"/>
      <c r="L14" s="28"/>
      <c r="M14" s="28"/>
      <c r="N14" s="28"/>
      <c r="O14" s="28"/>
    </row>
    <row r="15" spans="1:15" ht="63.95" customHeight="1" x14ac:dyDescent="0.25">
      <c r="A15" s="56" t="s">
        <v>1049</v>
      </c>
      <c r="B15" s="57" t="s">
        <v>1043</v>
      </c>
      <c r="C15" s="58"/>
      <c r="D15" s="59" t="s">
        <v>1025</v>
      </c>
      <c r="E15" s="60"/>
      <c r="F15" s="59" t="s">
        <v>1026</v>
      </c>
      <c r="G15" s="60"/>
      <c r="H15" s="59" t="s">
        <v>1027</v>
      </c>
      <c r="I15" s="60"/>
      <c r="J15" s="59" t="s">
        <v>1028</v>
      </c>
      <c r="K15" s="60"/>
      <c r="L15" s="59" t="s">
        <v>1044</v>
      </c>
      <c r="M15" s="60"/>
      <c r="N15" s="28"/>
      <c r="O15" s="28"/>
    </row>
    <row r="16" spans="1:15" x14ac:dyDescent="0.25">
      <c r="A16" s="62"/>
      <c r="B16" s="62" t="s">
        <v>1045</v>
      </c>
      <c r="C16" s="62" t="s">
        <v>1046</v>
      </c>
      <c r="D16" s="62" t="s">
        <v>1045</v>
      </c>
      <c r="E16" s="62" t="s">
        <v>1046</v>
      </c>
      <c r="F16" s="62" t="s">
        <v>1045</v>
      </c>
      <c r="G16" s="62" t="s">
        <v>1046</v>
      </c>
      <c r="H16" s="62" t="s">
        <v>1045</v>
      </c>
      <c r="I16" s="62" t="s">
        <v>1046</v>
      </c>
      <c r="J16" s="62" t="s">
        <v>1045</v>
      </c>
      <c r="K16" s="62" t="s">
        <v>1046</v>
      </c>
      <c r="L16" s="62" t="s">
        <v>1045</v>
      </c>
      <c r="M16" s="62" t="s">
        <v>1046</v>
      </c>
      <c r="N16" s="28"/>
      <c r="O16" s="28"/>
    </row>
    <row r="17" spans="1:15" x14ac:dyDescent="0.25">
      <c r="A17" s="36" t="s">
        <v>1047</v>
      </c>
      <c r="B17" s="63">
        <f>(Inputs!$B$7*Inputs!$B$17*Inputs!$B$31*Inputs!$B$20*Inputs!$B$21*Inputs!$B$22)/Inputs!$B$23</f>
        <v>1.2445874999999999E-8</v>
      </c>
      <c r="C17" s="63">
        <f>(Inputs!$C$7*Inputs!$C$17*Inputs!$C$31*Inputs!$C$20*Inputs!$C$21*Inputs!$C$22)/Inputs!$C$23</f>
        <v>1.4084280000000001E-9</v>
      </c>
      <c r="D17" s="63">
        <f>(Inputs!$B$7*Inputs!$B$17*Inputs!$B$26*Inputs!$B$20*Inputs!$B$21*Inputs!$B$22)/Inputs!$B$23</f>
        <v>1.8478200000000003E-8</v>
      </c>
      <c r="E17" s="63">
        <f>(Inputs!$C$7*Inputs!$C$17*Inputs!$C$26*Inputs!$C$20*Inputs!$C$21*Inputs!$C$22)/Inputs!$C$23</f>
        <v>1.184868E-9</v>
      </c>
      <c r="F17" s="63">
        <f>(Inputs!$B$7*Inputs!$B$17*Inputs!$B$27*Inputs!$B$20*Inputs!$B$21*Inputs!$B$22)/Inputs!$B$23</f>
        <v>1.5293850000000003E-8</v>
      </c>
      <c r="G17" s="63">
        <f>(Inputs!$C$7*Inputs!$C$17*Inputs!$C$27*Inputs!$C$20*Inputs!$C$21*Inputs!$C$22)/Inputs!$C$23</f>
        <v>9.6130800000000005E-10</v>
      </c>
      <c r="H17" s="63">
        <f>(Inputs!$B$7*Inputs!$B$17*Inputs!$B$28*Inputs!$B$20*Inputs!$B$21*Inputs!$B$22)/Inputs!$B$23</f>
        <v>1.3993200000000003E-8</v>
      </c>
      <c r="I17" s="63">
        <f>(Inputs!$C$7*Inputs!$C$17*Inputs!$C$28*Inputs!$C$20*Inputs!$C$21*Inputs!$C$22)/Inputs!$C$23</f>
        <v>8.4952800000000005E-10</v>
      </c>
      <c r="J17" s="63">
        <f>(Inputs!$B$7*Inputs!$B$17*Inputs!$B$29*Inputs!$B$20*Inputs!$B$21*Inputs!$B$22)/Inputs!$B$23</f>
        <v>1.0853699999999999E-8</v>
      </c>
      <c r="K17" s="63">
        <f>(Inputs!$C$7*Inputs!$C$17*Inputs!$C$29*Inputs!$C$20*Inputs!$C$21*Inputs!$C$22)/Inputs!$C$23</f>
        <v>7.8246000000000011E-10</v>
      </c>
      <c r="L17" s="63">
        <f>(Inputs!$B$7*Inputs!$B$17*Inputs!$B$30*Inputs!$B$20*Inputs!$B$21*Inputs!$B$22)/Inputs!$B$23</f>
        <v>6.5480999999999989E-9</v>
      </c>
      <c r="M17" s="63">
        <f>(Inputs!$C$7*Inputs!$C$17*Inputs!$C$30*Inputs!$C$20*Inputs!$C$21*Inputs!$C$22)/Inputs!$C$23</f>
        <v>4.2476400000000002E-10</v>
      </c>
      <c r="N17" s="28"/>
      <c r="O17" s="28"/>
    </row>
    <row r="18" spans="1:15" ht="15.95" customHeight="1" x14ac:dyDescent="0.25">
      <c r="A18" s="36" t="s">
        <v>1048</v>
      </c>
      <c r="B18" s="64">
        <f>Inputs!$B$38/B17</f>
        <v>578504926.33101332</v>
      </c>
      <c r="C18" s="64">
        <f>Inputs!$C$38/C17</f>
        <v>5112082406.7683973</v>
      </c>
      <c r="D18" s="64">
        <f>Inputs!$B$38/D17</f>
        <v>389648342.37101012</v>
      </c>
      <c r="E18" s="64">
        <f>Inputs!$C$38/E17</f>
        <v>6076626257.1020565</v>
      </c>
      <c r="F18" s="64">
        <f>Inputs!$B$38/F17</f>
        <v>470777469.37494475</v>
      </c>
      <c r="G18" s="64">
        <f>Inputs!$C$38/G17</f>
        <v>7489795154.1025352</v>
      </c>
      <c r="H18" s="64">
        <f>Inputs!$B$38/H17</f>
        <v>514535631.59248769</v>
      </c>
      <c r="I18" s="64">
        <f>Inputs!$C$38/I17</f>
        <v>8475294516.4844475</v>
      </c>
      <c r="J18" s="64">
        <f>Inputs!$B$38/J17</f>
        <v>663368252.30105865</v>
      </c>
      <c r="K18" s="64">
        <f>Inputs!$C$38/K17</f>
        <v>9201748332.1831131</v>
      </c>
      <c r="L18" s="64">
        <f>Inputs!$B$38/L17</f>
        <v>1099555596.2798371</v>
      </c>
      <c r="M18" s="64">
        <f>Inputs!$C$38/M17</f>
        <v>16950589032.968895</v>
      </c>
      <c r="N18" s="28"/>
      <c r="O18" s="28"/>
    </row>
    <row r="19" spans="1:15" x14ac:dyDescent="0.25">
      <c r="A19" s="28"/>
      <c r="B19" s="28"/>
      <c r="C19" s="28"/>
      <c r="D19" s="28"/>
      <c r="E19" s="28"/>
      <c r="F19" s="28"/>
      <c r="G19" s="28"/>
      <c r="H19" s="28"/>
      <c r="I19" s="28"/>
      <c r="J19" s="28"/>
      <c r="K19" s="28"/>
      <c r="L19" s="28"/>
      <c r="M19" s="28"/>
      <c r="N19" s="28"/>
      <c r="O19" s="28"/>
    </row>
    <row r="20" spans="1:15" x14ac:dyDescent="0.25">
      <c r="A20" s="28"/>
      <c r="B20" s="28"/>
      <c r="C20" s="28"/>
      <c r="D20" s="28"/>
      <c r="E20" s="28"/>
      <c r="F20" s="28"/>
      <c r="G20" s="28"/>
      <c r="H20" s="28"/>
      <c r="I20" s="28"/>
      <c r="J20" s="28"/>
      <c r="K20" s="28"/>
      <c r="L20" s="28"/>
      <c r="M20" s="28"/>
      <c r="N20" s="28"/>
      <c r="O20" s="28"/>
    </row>
    <row r="21" spans="1:15" ht="60" x14ac:dyDescent="0.25">
      <c r="A21" s="56" t="s">
        <v>1050</v>
      </c>
      <c r="B21" s="57" t="s">
        <v>1043</v>
      </c>
      <c r="C21" s="58"/>
      <c r="D21" s="59" t="s">
        <v>1025</v>
      </c>
      <c r="E21" s="60"/>
      <c r="F21" s="59" t="s">
        <v>1026</v>
      </c>
      <c r="G21" s="60"/>
      <c r="H21" s="59" t="s">
        <v>1027</v>
      </c>
      <c r="I21" s="60"/>
      <c r="J21" s="59" t="s">
        <v>1028</v>
      </c>
      <c r="K21" s="60"/>
      <c r="L21" s="59" t="s">
        <v>1044</v>
      </c>
      <c r="M21" s="60"/>
      <c r="N21" s="28"/>
      <c r="O21" s="28"/>
    </row>
    <row r="22" spans="1:15" x14ac:dyDescent="0.25">
      <c r="A22" s="62"/>
      <c r="B22" s="62" t="s">
        <v>1045</v>
      </c>
      <c r="C22" s="62" t="s">
        <v>1046</v>
      </c>
      <c r="D22" s="62" t="s">
        <v>1045</v>
      </c>
      <c r="E22" s="62" t="s">
        <v>1046</v>
      </c>
      <c r="F22" s="62" t="s">
        <v>1045</v>
      </c>
      <c r="G22" s="62" t="s">
        <v>1046</v>
      </c>
      <c r="H22" s="62" t="s">
        <v>1045</v>
      </c>
      <c r="I22" s="62" t="s">
        <v>1046</v>
      </c>
      <c r="J22" s="62" t="s">
        <v>1045</v>
      </c>
      <c r="K22" s="62" t="s">
        <v>1046</v>
      </c>
      <c r="L22" s="62" t="s">
        <v>1045</v>
      </c>
      <c r="M22" s="62" t="s">
        <v>1046</v>
      </c>
      <c r="N22" s="28"/>
      <c r="O22" s="28"/>
    </row>
    <row r="23" spans="1:15" x14ac:dyDescent="0.25">
      <c r="A23" s="36" t="s">
        <v>1047</v>
      </c>
      <c r="B23" s="63">
        <f>(Inputs!$B$8*Inputs!$B$17*Inputs!$B$31*Inputs!$B$20*Inputs!$B$21*Inputs!$B$22)/Inputs!$B$23</f>
        <v>3.7337625000000003E-8</v>
      </c>
      <c r="C23" s="63">
        <f>(Inputs!$C$8*Inputs!$C$17*Inputs!$C$31*Inputs!$C$20*Inputs!$C$21*Inputs!$C$22)/Inputs!$C$23</f>
        <v>8.4766500000000013E-9</v>
      </c>
      <c r="D23" s="63">
        <f>(Inputs!$B$8*Inputs!$B$17*Inputs!$B$26*Inputs!$B$20*Inputs!$B$21*Inputs!$B$22)/Inputs!$B$23</f>
        <v>5.5434599999999998E-8</v>
      </c>
      <c r="E23" s="63">
        <f>(Inputs!$C$8*Inputs!$C$17*Inputs!$C$26*Inputs!$C$20*Inputs!$C$21*Inputs!$C$22)/Inputs!$C$23</f>
        <v>7.1311500000000001E-9</v>
      </c>
      <c r="F23" s="63">
        <f>(Inputs!$B$8*Inputs!$B$17*Inputs!$B$27*Inputs!$B$20*Inputs!$B$21*Inputs!$B$22)/Inputs!$B$23</f>
        <v>4.5881550000000009E-8</v>
      </c>
      <c r="G23" s="63">
        <f>(Inputs!$C$8*Inputs!$C$17*Inputs!$C$27*Inputs!$C$20*Inputs!$C$21*Inputs!$C$22)/Inputs!$C$23</f>
        <v>5.7856500000000006E-9</v>
      </c>
      <c r="H23" s="63">
        <f>(Inputs!$B$8*Inputs!$B$17*Inputs!$B$28*Inputs!$B$20*Inputs!$B$21*Inputs!$B$22)/Inputs!$B$23</f>
        <v>4.1979600000000001E-8</v>
      </c>
      <c r="I23" s="63">
        <f>(Inputs!$C$8*Inputs!$C$17*Inputs!$C$28*Inputs!$C$20*Inputs!$C$21*Inputs!$C$22)/Inputs!$C$23</f>
        <v>5.1128999999999996E-9</v>
      </c>
      <c r="J23" s="63">
        <f>(Inputs!$B$8*Inputs!$B$17*Inputs!$B$29*Inputs!$B$20*Inputs!$B$21*Inputs!$B$22)/Inputs!$B$23</f>
        <v>3.2561100000000002E-8</v>
      </c>
      <c r="K23" s="63">
        <f>(Inputs!$C$8*Inputs!$C$17*Inputs!$C$29*Inputs!$C$20*Inputs!$C$21*Inputs!$C$22)/Inputs!$C$23</f>
        <v>4.7092500000000005E-9</v>
      </c>
      <c r="L23" s="63">
        <f>(Inputs!$B$8*Inputs!$B$17*Inputs!$B$30*Inputs!$B$20*Inputs!$B$21*Inputs!$B$22)/Inputs!$B$23</f>
        <v>1.96443E-8</v>
      </c>
      <c r="M23" s="63">
        <f>(Inputs!$C$8*Inputs!$C$17*Inputs!$C$30*Inputs!$C$20*Inputs!$C$21*Inputs!$C$22)/Inputs!$C$23</f>
        <v>2.5564499999999998E-9</v>
      </c>
      <c r="N23" s="28"/>
      <c r="O23" s="28"/>
    </row>
    <row r="24" spans="1:15" ht="15.95" customHeight="1" x14ac:dyDescent="0.25">
      <c r="A24" s="36" t="s">
        <v>1048</v>
      </c>
      <c r="B24" s="64">
        <f>Inputs!$B$38/B23</f>
        <v>192834975.44367108</v>
      </c>
      <c r="C24" s="64">
        <f>Inputs!$C$38/C23</f>
        <v>849392153.73997974</v>
      </c>
      <c r="D24" s="64">
        <f>Inputs!$B$38/D23</f>
        <v>129882780.79033673</v>
      </c>
      <c r="E24" s="64">
        <f>Inputs!$C$38/E23</f>
        <v>1009654824.2569572</v>
      </c>
      <c r="F24" s="64">
        <f>Inputs!$B$38/F23</f>
        <v>156925823.12498158</v>
      </c>
      <c r="G24" s="64">
        <f>Inputs!$C$38/G23</f>
        <v>1244458271.758575</v>
      </c>
      <c r="H24" s="64">
        <f>Inputs!$B$38/H23</f>
        <v>171511877.19749594</v>
      </c>
      <c r="I24" s="64">
        <f>Inputs!$C$38/I23</f>
        <v>1408202781.2004931</v>
      </c>
      <c r="J24" s="64">
        <f>Inputs!$B$38/J23</f>
        <v>221122750.76701954</v>
      </c>
      <c r="K24" s="64">
        <f>Inputs!$C$38/K23</f>
        <v>1528905876.7319636</v>
      </c>
      <c r="L24" s="64">
        <f>Inputs!$B$38/L23</f>
        <v>366518532.09327894</v>
      </c>
      <c r="M24" s="64">
        <f>Inputs!$C$38/M23</f>
        <v>2816405562.4009862</v>
      </c>
      <c r="N24" s="28"/>
      <c r="O24" s="28"/>
    </row>
    <row r="25" spans="1:15" x14ac:dyDescent="0.25">
      <c r="A25" s="28"/>
      <c r="B25" s="28"/>
      <c r="C25" s="28"/>
      <c r="D25" s="28"/>
      <c r="E25" s="28"/>
      <c r="F25" s="28"/>
      <c r="G25" s="28"/>
      <c r="H25" s="28"/>
      <c r="I25" s="28"/>
      <c r="J25" s="28"/>
      <c r="K25" s="28"/>
      <c r="L25" s="28"/>
      <c r="M25" s="28"/>
      <c r="N25" s="28"/>
      <c r="O25" s="28"/>
    </row>
    <row r="26" spans="1:15" x14ac:dyDescent="0.25">
      <c r="A26" s="28"/>
      <c r="B26" s="28"/>
      <c r="C26" s="28"/>
      <c r="D26" s="28"/>
      <c r="E26" s="28"/>
      <c r="F26" s="28"/>
      <c r="G26" s="28"/>
      <c r="H26" s="28"/>
      <c r="I26" s="28"/>
      <c r="J26" s="28"/>
      <c r="K26" s="28"/>
      <c r="L26" s="28"/>
      <c r="M26" s="28"/>
      <c r="N26" s="28"/>
      <c r="O26" s="28"/>
    </row>
    <row r="27" spans="1:15" ht="60" x14ac:dyDescent="0.25">
      <c r="A27" s="56" t="s">
        <v>1051</v>
      </c>
      <c r="B27" s="57" t="s">
        <v>1043</v>
      </c>
      <c r="C27" s="58"/>
      <c r="D27" s="59" t="s">
        <v>1025</v>
      </c>
      <c r="E27" s="60"/>
      <c r="F27" s="59" t="s">
        <v>1026</v>
      </c>
      <c r="G27" s="60"/>
      <c r="H27" s="59" t="s">
        <v>1027</v>
      </c>
      <c r="I27" s="60"/>
      <c r="J27" s="59" t="s">
        <v>1028</v>
      </c>
      <c r="K27" s="60"/>
      <c r="L27" s="59" t="s">
        <v>1044</v>
      </c>
      <c r="M27" s="60"/>
      <c r="N27" s="28"/>
      <c r="O27" s="28"/>
    </row>
    <row r="28" spans="1:15" x14ac:dyDescent="0.25">
      <c r="A28" s="62"/>
      <c r="B28" s="62" t="s">
        <v>1045</v>
      </c>
      <c r="C28" s="62" t="s">
        <v>1046</v>
      </c>
      <c r="D28" s="62" t="s">
        <v>1045</v>
      </c>
      <c r="E28" s="62" t="s">
        <v>1046</v>
      </c>
      <c r="F28" s="62" t="s">
        <v>1045</v>
      </c>
      <c r="G28" s="62" t="s">
        <v>1046</v>
      </c>
      <c r="H28" s="62" t="s">
        <v>1045</v>
      </c>
      <c r="I28" s="62" t="s">
        <v>1046</v>
      </c>
      <c r="J28" s="62" t="s">
        <v>1045</v>
      </c>
      <c r="K28" s="62" t="s">
        <v>1046</v>
      </c>
      <c r="L28" s="62" t="s">
        <v>1045</v>
      </c>
      <c r="M28" s="62" t="s">
        <v>1046</v>
      </c>
      <c r="N28" s="28"/>
      <c r="O28" s="28"/>
    </row>
    <row r="29" spans="1:15" x14ac:dyDescent="0.25">
      <c r="A29" s="36" t="s">
        <v>1047</v>
      </c>
      <c r="B29" s="63">
        <f>(Inputs!$B$9*Inputs!$B$17*Inputs!$B$31*Inputs!$B$20*Inputs!$B$21*Inputs!$B$22)/Inputs!$B$23</f>
        <v>9.5737499999999996E-6</v>
      </c>
      <c r="C29" s="63">
        <f>(Inputs!$C$9*Inputs!$C$17*Inputs!$C$31*Inputs!$C$20*Inputs!$C$21*Inputs!$C$22)/Inputs!$C$23</f>
        <v>2.1735E-6</v>
      </c>
      <c r="D29" s="63">
        <f>(Inputs!$B$9*Inputs!$B$17*Inputs!$B$26*Inputs!$B$20*Inputs!$B$21*Inputs!$B$22)/Inputs!$B$23</f>
        <v>1.4214E-5</v>
      </c>
      <c r="E29" s="63">
        <f>(Inputs!$C$9*Inputs!$C$17*Inputs!$C$26*Inputs!$C$20*Inputs!$C$21*Inputs!$C$22)/Inputs!$C$23</f>
        <v>1.8285000000000002E-6</v>
      </c>
      <c r="F29" s="63">
        <f>(Inputs!$B$9*Inputs!$B$17*Inputs!$B$27*Inputs!$B$20*Inputs!$B$21*Inputs!$B$22)/Inputs!$B$23</f>
        <v>1.1764500000000002E-5</v>
      </c>
      <c r="G29" s="63">
        <f>(Inputs!$C$9*Inputs!$C$17*Inputs!$C$27*Inputs!$C$20*Inputs!$C$21*Inputs!$C$22)/Inputs!$C$23</f>
        <v>1.4834999999999999E-6</v>
      </c>
      <c r="H29" s="63">
        <f>(Inputs!$B$9*Inputs!$B$17*Inputs!$B$28*Inputs!$B$20*Inputs!$B$21*Inputs!$B$22)/Inputs!$B$23</f>
        <v>1.0763999999999999E-5</v>
      </c>
      <c r="I29" s="63">
        <f>(Inputs!$C$9*Inputs!$C$17*Inputs!$C$28*Inputs!$C$20*Inputs!$C$21*Inputs!$C$22)/Inputs!$C$23</f>
        <v>1.3109999999999998E-6</v>
      </c>
      <c r="J29" s="63">
        <f>(Inputs!$B$9*Inputs!$B$17*Inputs!$B$29*Inputs!$B$20*Inputs!$B$21*Inputs!$B$22)/Inputs!$B$23</f>
        <v>8.3490000000000009E-6</v>
      </c>
      <c r="K29" s="63">
        <f>(Inputs!$C$9*Inputs!$C$17*Inputs!$C$29*Inputs!$C$20*Inputs!$C$21*Inputs!$C$22)/Inputs!$C$23</f>
        <v>1.2075000000000001E-6</v>
      </c>
      <c r="L29" s="63">
        <f>(Inputs!$B$9*Inputs!$B$17*Inputs!$B$30*Inputs!$B$20*Inputs!$B$21*Inputs!$B$22)/Inputs!$B$23</f>
        <v>5.0370000000000002E-6</v>
      </c>
      <c r="M29" s="63">
        <f>(Inputs!$C$9*Inputs!$C$17*Inputs!$C$30*Inputs!$C$20*Inputs!$C$21*Inputs!$C$22)/Inputs!$C$23</f>
        <v>6.5549999999999991E-7</v>
      </c>
      <c r="N29" s="28"/>
      <c r="O29" s="28"/>
    </row>
    <row r="30" spans="1:15" ht="15.95" customHeight="1" x14ac:dyDescent="0.25">
      <c r="A30" s="36" t="s">
        <v>1048</v>
      </c>
      <c r="B30" s="64">
        <f>Inputs!$B$38/B29</f>
        <v>752056.40423031733</v>
      </c>
      <c r="C30" s="64">
        <f>Inputs!$C$38/C29</f>
        <v>3312629.3995859213</v>
      </c>
      <c r="D30" s="64">
        <f>Inputs!$B$38/D29</f>
        <v>506542.84508231323</v>
      </c>
      <c r="E30" s="64">
        <f>Inputs!$C$38/E29</f>
        <v>3937653.8146021329</v>
      </c>
      <c r="F30" s="64">
        <f>Inputs!$B$38/F29</f>
        <v>612010.71018742817</v>
      </c>
      <c r="G30" s="64">
        <f>Inputs!$C$38/G29</f>
        <v>4853387.2598584434</v>
      </c>
      <c r="H30" s="64">
        <f>Inputs!$B$38/H29</f>
        <v>668896.32107023417</v>
      </c>
      <c r="I30" s="64">
        <f>Inputs!$C$38/I29</f>
        <v>5491990.8466819227</v>
      </c>
      <c r="J30" s="64">
        <f>Inputs!$B$38/J29</f>
        <v>862378.72799137619</v>
      </c>
      <c r="K30" s="64">
        <f>Inputs!$C$38/K29</f>
        <v>5962732.9192546578</v>
      </c>
      <c r="L30" s="64">
        <f>Inputs!$B$38/L29</f>
        <v>1429422.2751637879</v>
      </c>
      <c r="M30" s="64">
        <f>Inputs!$C$38/M29</f>
        <v>10983981.693363845</v>
      </c>
      <c r="N30" s="28"/>
      <c r="O30" s="28"/>
    </row>
    <row r="31" spans="1:15" x14ac:dyDescent="0.25">
      <c r="A31" s="28"/>
      <c r="B31" s="28"/>
      <c r="C31" s="28"/>
      <c r="D31" s="28"/>
      <c r="E31" s="28"/>
      <c r="F31" s="28"/>
      <c r="G31" s="28"/>
      <c r="H31" s="28"/>
      <c r="I31" s="28"/>
      <c r="J31" s="28"/>
      <c r="K31" s="28"/>
      <c r="L31" s="28"/>
      <c r="M31" s="28"/>
      <c r="N31" s="28"/>
      <c r="O31" s="28"/>
    </row>
    <row r="32" spans="1:15" x14ac:dyDescent="0.25">
      <c r="A32" s="28"/>
      <c r="B32" s="28"/>
      <c r="C32" s="28"/>
      <c r="D32" s="28"/>
      <c r="E32" s="28"/>
      <c r="F32" s="28"/>
      <c r="G32" s="28"/>
      <c r="H32" s="28"/>
      <c r="I32" s="28"/>
      <c r="J32" s="28"/>
      <c r="K32" s="28"/>
      <c r="L32" s="28"/>
      <c r="M32" s="28"/>
      <c r="N32" s="28"/>
      <c r="O32" s="28"/>
    </row>
    <row r="33" spans="1:15" ht="75" x14ac:dyDescent="0.25">
      <c r="A33" s="56" t="s">
        <v>1052</v>
      </c>
      <c r="B33" s="57" t="s">
        <v>1043</v>
      </c>
      <c r="C33" s="58"/>
      <c r="D33" s="59" t="s">
        <v>1025</v>
      </c>
      <c r="E33" s="60"/>
      <c r="F33" s="59" t="s">
        <v>1026</v>
      </c>
      <c r="G33" s="60"/>
      <c r="H33" s="59" t="s">
        <v>1027</v>
      </c>
      <c r="I33" s="60"/>
      <c r="J33" s="59" t="s">
        <v>1028</v>
      </c>
      <c r="K33" s="60"/>
      <c r="L33" s="59" t="s">
        <v>1044</v>
      </c>
      <c r="M33" s="60"/>
      <c r="N33" s="28"/>
      <c r="O33" s="28"/>
    </row>
    <row r="34" spans="1:15" x14ac:dyDescent="0.25">
      <c r="A34" s="62"/>
      <c r="B34" s="62" t="s">
        <v>1045</v>
      </c>
      <c r="C34" s="62" t="s">
        <v>1046</v>
      </c>
      <c r="D34" s="62" t="s">
        <v>1045</v>
      </c>
      <c r="E34" s="62" t="s">
        <v>1046</v>
      </c>
      <c r="F34" s="62" t="s">
        <v>1045</v>
      </c>
      <c r="G34" s="62" t="s">
        <v>1046</v>
      </c>
      <c r="H34" s="62" t="s">
        <v>1045</v>
      </c>
      <c r="I34" s="62" t="s">
        <v>1046</v>
      </c>
      <c r="J34" s="62" t="s">
        <v>1045</v>
      </c>
      <c r="K34" s="62" t="s">
        <v>1046</v>
      </c>
      <c r="L34" s="62" t="s">
        <v>1045</v>
      </c>
      <c r="M34" s="62" t="s">
        <v>1046</v>
      </c>
      <c r="N34" s="28"/>
      <c r="O34" s="28"/>
    </row>
    <row r="35" spans="1:15" x14ac:dyDescent="0.25">
      <c r="A35" s="36" t="s">
        <v>1047</v>
      </c>
      <c r="B35" s="63">
        <f>(Inputs!$B$10*Inputs!$B$17*Inputs!$B$31*Inputs!$B$20*Inputs!$B$21*Inputs!$B$22)/Inputs!$B$23</f>
        <v>1.7481667500000001E-6</v>
      </c>
      <c r="C35" s="63">
        <f>(Inputs!$C$10*Inputs!$C$17*Inputs!$C$31*Inputs!$C$20*Inputs!$C$21*Inputs!$C$22)/Inputs!$C$23</f>
        <v>3.9688110000000006E-7</v>
      </c>
      <c r="D35" s="63">
        <f>(Inputs!$B$10*Inputs!$B$17*Inputs!$B$26*Inputs!$B$20*Inputs!$B$21*Inputs!$B$22)/Inputs!$B$23</f>
        <v>2.5954763999999999E-6</v>
      </c>
      <c r="E35" s="63">
        <f>(Inputs!$C$10*Inputs!$C$17*Inputs!$C$26*Inputs!$C$20*Inputs!$C$21*Inputs!$C$22)/Inputs!$C$23</f>
        <v>3.3388410000000002E-7</v>
      </c>
      <c r="F35" s="63">
        <f>(Inputs!$B$10*Inputs!$B$17*Inputs!$B$27*Inputs!$B$20*Inputs!$B$21*Inputs!$B$22)/Inputs!$B$23</f>
        <v>2.1481977000000006E-6</v>
      </c>
      <c r="G35" s="63">
        <f>(Inputs!$C$10*Inputs!$C$17*Inputs!$C$27*Inputs!$C$20*Inputs!$C$21*Inputs!$C$22)/Inputs!$C$23</f>
        <v>2.7088710000000003E-7</v>
      </c>
      <c r="H35" s="63">
        <f>(Inputs!$B$10*Inputs!$B$17*Inputs!$B$28*Inputs!$B$20*Inputs!$B$21*Inputs!$B$22)/Inputs!$B$23</f>
        <v>1.9655064000000004E-6</v>
      </c>
      <c r="I35" s="63">
        <f>(Inputs!$C$10*Inputs!$C$17*Inputs!$C$28*Inputs!$C$20*Inputs!$C$21*Inputs!$C$22)/Inputs!$C$23</f>
        <v>2.3938860000000003E-7</v>
      </c>
      <c r="J35" s="63">
        <f>(Inputs!$B$10*Inputs!$B$17*Inputs!$B$29*Inputs!$B$20*Inputs!$B$21*Inputs!$B$22)/Inputs!$B$23</f>
        <v>1.5245274000000001E-6</v>
      </c>
      <c r="K35" s="63">
        <f>(Inputs!$C$10*Inputs!$C$17*Inputs!$C$29*Inputs!$C$20*Inputs!$C$21*Inputs!$C$22)/Inputs!$C$23</f>
        <v>2.2048950000000005E-7</v>
      </c>
      <c r="L35" s="63">
        <f>(Inputs!$B$10*Inputs!$B$17*Inputs!$B$30*Inputs!$B$20*Inputs!$B$21*Inputs!$B$22)/Inputs!$B$23</f>
        <v>9.1975620000000011E-7</v>
      </c>
      <c r="M35" s="63">
        <f>(Inputs!$C$10*Inputs!$C$17*Inputs!$C$30*Inputs!$C$20*Inputs!$C$21*Inputs!$C$22)/Inputs!$C$23</f>
        <v>1.1969430000000002E-7</v>
      </c>
      <c r="N35" s="28"/>
      <c r="O35" s="28"/>
    </row>
    <row r="36" spans="1:15" ht="15.95" customHeight="1" x14ac:dyDescent="0.25">
      <c r="A36" s="36" t="s">
        <v>1048</v>
      </c>
      <c r="B36" s="64">
        <f>Inputs!$B$38/B35</f>
        <v>4118600.2422251767</v>
      </c>
      <c r="C36" s="64">
        <f>Inputs!$C$38/C35</f>
        <v>18141453.447896611</v>
      </c>
      <c r="D36" s="64">
        <f>Inputs!$B$38/D35</f>
        <v>2774057.2019841908</v>
      </c>
      <c r="E36" s="64">
        <f>Inputs!$C$38/E35</f>
        <v>21564369.192782763</v>
      </c>
      <c r="F36" s="64">
        <f>Inputs!$B$38/F35</f>
        <v>3351646.8246847102</v>
      </c>
      <c r="G36" s="64">
        <f>Inputs!$C$38/G35</f>
        <v>26579338.772499684</v>
      </c>
      <c r="H36" s="64">
        <f>Inputs!$B$38/H35</f>
        <v>3663178.1000560462</v>
      </c>
      <c r="I36" s="64">
        <f>Inputs!$C$38/I35</f>
        <v>30076620.189933855</v>
      </c>
      <c r="J36" s="64">
        <f>Inputs!$B$38/J35</f>
        <v>4722775.0711466381</v>
      </c>
      <c r="K36" s="64">
        <f>Inputs!$C$38/K35</f>
        <v>32654616.206213895</v>
      </c>
      <c r="L36" s="64">
        <f>Inputs!$B$38/L35</f>
        <v>7828161.4192978526</v>
      </c>
      <c r="M36" s="64">
        <f>Inputs!$C$38/M35</f>
        <v>60153240.37986771</v>
      </c>
      <c r="N36" s="28"/>
      <c r="O36" s="28"/>
    </row>
    <row r="37" spans="1:15" x14ac:dyDescent="0.25">
      <c r="N37" s="28"/>
      <c r="O37" s="28"/>
    </row>
    <row r="38" spans="1:15" x14ac:dyDescent="0.25">
      <c r="A38" s="28"/>
      <c r="B38" s="32"/>
      <c r="C38" s="32"/>
      <c r="D38" s="28"/>
      <c r="E38" s="28"/>
      <c r="F38" s="28"/>
      <c r="G38" s="28"/>
      <c r="H38" s="28"/>
      <c r="I38" s="28"/>
      <c r="J38" s="28"/>
      <c r="K38" s="28"/>
      <c r="L38" s="28"/>
      <c r="M38" s="28"/>
      <c r="N38" s="28"/>
      <c r="O38" s="28"/>
    </row>
    <row r="39" spans="1:15" ht="45" x14ac:dyDescent="0.25">
      <c r="A39" s="56" t="s">
        <v>1053</v>
      </c>
      <c r="B39" s="57" t="s">
        <v>1043</v>
      </c>
      <c r="C39" s="58"/>
      <c r="D39" s="59" t="s">
        <v>1025</v>
      </c>
      <c r="E39" s="60"/>
      <c r="F39" s="59" t="s">
        <v>1026</v>
      </c>
      <c r="G39" s="60"/>
      <c r="H39" s="59" t="s">
        <v>1027</v>
      </c>
      <c r="I39" s="60"/>
      <c r="J39" s="59" t="s">
        <v>1028</v>
      </c>
      <c r="K39" s="60"/>
      <c r="L39" s="59" t="s">
        <v>1044</v>
      </c>
      <c r="M39" s="60"/>
      <c r="N39" s="28"/>
      <c r="O39" s="28"/>
    </row>
    <row r="40" spans="1:15" x14ac:dyDescent="0.25">
      <c r="A40" s="62"/>
      <c r="B40" s="62" t="s">
        <v>1045</v>
      </c>
      <c r="C40" s="62" t="s">
        <v>1046</v>
      </c>
      <c r="D40" s="62" t="s">
        <v>1045</v>
      </c>
      <c r="E40" s="62" t="s">
        <v>1046</v>
      </c>
      <c r="F40" s="62" t="s">
        <v>1045</v>
      </c>
      <c r="G40" s="62" t="s">
        <v>1046</v>
      </c>
      <c r="H40" s="62" t="s">
        <v>1045</v>
      </c>
      <c r="I40" s="62" t="s">
        <v>1046</v>
      </c>
      <c r="J40" s="62" t="s">
        <v>1045</v>
      </c>
      <c r="K40" s="62" t="s">
        <v>1046</v>
      </c>
      <c r="L40" s="62" t="s">
        <v>1045</v>
      </c>
      <c r="M40" s="62" t="s">
        <v>1046</v>
      </c>
      <c r="N40" s="28"/>
      <c r="O40" s="28"/>
    </row>
    <row r="41" spans="1:15" x14ac:dyDescent="0.25">
      <c r="A41" s="36" t="s">
        <v>1047</v>
      </c>
      <c r="B41" s="63">
        <f>(Inputs!$B$11*Inputs!$B$17*Inputs!$B$31*Inputs!$B$20*Inputs!$B$21*Inputs!$B$22)/Inputs!$B$23</f>
        <v>4.9974974999999998E-6</v>
      </c>
      <c r="C41" s="63">
        <f>(Inputs!$C$11*Inputs!$C$17*Inputs!$C$31*Inputs!$C$20*Inputs!$C$21*Inputs!$C$22)/Inputs!$C$23</f>
        <v>7.8246000000000009E-7</v>
      </c>
      <c r="D41" s="63">
        <f>(Inputs!$B$11*Inputs!$B$17*Inputs!$B$26*Inputs!$B$20*Inputs!$B$21*Inputs!$B$22)/Inputs!$B$23</f>
        <v>7.4197080000000005E-6</v>
      </c>
      <c r="E41" s="63">
        <f>(Inputs!$C$11*Inputs!$C$17*Inputs!$C$26*Inputs!$C$20*Inputs!$C$21*Inputs!$C$22)/Inputs!$C$23</f>
        <v>6.5826000000000007E-7</v>
      </c>
      <c r="F41" s="63">
        <f>(Inputs!$B$11*Inputs!$B$17*Inputs!$B$27*Inputs!$B$20*Inputs!$B$21*Inputs!$B$22)/Inputs!$B$23</f>
        <v>6.1410690000000006E-6</v>
      </c>
      <c r="G41" s="63">
        <f>(Inputs!$C$11*Inputs!$C$17*Inputs!$C$27*Inputs!$C$20*Inputs!$C$21*Inputs!$C$22)/Inputs!$C$23</f>
        <v>5.3405999999999995E-7</v>
      </c>
      <c r="H41" s="63">
        <f>(Inputs!$B$11*Inputs!$B$17*Inputs!$B$28*Inputs!$B$20*Inputs!$B$21*Inputs!$B$22)/Inputs!$B$23</f>
        <v>5.6188080000000005E-6</v>
      </c>
      <c r="I41" s="63">
        <f>(Inputs!$C$11*Inputs!$C$17*Inputs!$C$28*Inputs!$C$20*Inputs!$C$21*Inputs!$C$22)/Inputs!$C$23</f>
        <v>4.7196000000000005E-7</v>
      </c>
      <c r="J41" s="63">
        <f>(Inputs!$B$11*Inputs!$B$17*Inputs!$B$29*Inputs!$B$20*Inputs!$B$21*Inputs!$B$22)/Inputs!$B$23</f>
        <v>4.3581779999999999E-6</v>
      </c>
      <c r="K41" s="63">
        <f>(Inputs!$C$11*Inputs!$C$17*Inputs!$C$29*Inputs!$C$20*Inputs!$C$21*Inputs!$C$22)/Inputs!$C$23</f>
        <v>4.347000000000001E-7</v>
      </c>
      <c r="L41" s="63">
        <f>(Inputs!$B$11*Inputs!$B$17*Inputs!$B$30*Inputs!$B$20*Inputs!$B$21*Inputs!$B$22)/Inputs!$B$23</f>
        <v>2.6293139999999999E-6</v>
      </c>
      <c r="M41" s="63">
        <f>(Inputs!$C$11*Inputs!$C$17*Inputs!$C$30*Inputs!$C$20*Inputs!$C$21*Inputs!$C$22)/Inputs!$C$23</f>
        <v>2.3598000000000003E-7</v>
      </c>
      <c r="N41" s="28"/>
      <c r="O41" s="28"/>
    </row>
    <row r="42" spans="1:15" x14ac:dyDescent="0.25">
      <c r="A42" s="36" t="s">
        <v>1048</v>
      </c>
      <c r="B42" s="64">
        <f>Inputs!$B$38/B41</f>
        <v>1440721.0809009911</v>
      </c>
      <c r="C42" s="64">
        <f>Inputs!$C$38/C41</f>
        <v>9201748.3321831133</v>
      </c>
      <c r="D42" s="64">
        <f>Inputs!$B$38/D41</f>
        <v>970388.59211171104</v>
      </c>
      <c r="E42" s="64">
        <f>Inputs!$C$38/E41</f>
        <v>10937927.262783702</v>
      </c>
      <c r="F42" s="64">
        <f>Inputs!$B$38/F41</f>
        <v>1172434.3107038855</v>
      </c>
      <c r="G42" s="64">
        <f>Inputs!$C$38/G41</f>
        <v>13481631.277384564</v>
      </c>
      <c r="H42" s="64">
        <f>Inputs!$B$38/H41</f>
        <v>1281410.5767629005</v>
      </c>
      <c r="I42" s="64">
        <f>Inputs!$C$38/I41</f>
        <v>15255530.129672004</v>
      </c>
      <c r="J42" s="64">
        <f>Inputs!$B$38/J41</f>
        <v>1652066.5287191116</v>
      </c>
      <c r="K42" s="64">
        <f>Inputs!$C$38/K41</f>
        <v>16563146.997929603</v>
      </c>
      <c r="L42" s="64">
        <f>Inputs!$B$38/L41</f>
        <v>2738356.8489727741</v>
      </c>
      <c r="M42" s="64">
        <f>Inputs!$C$38/M41</f>
        <v>30511060.259344008</v>
      </c>
      <c r="N42" s="28"/>
      <c r="O42" s="28"/>
    </row>
    <row r="43" spans="1:15" x14ac:dyDescent="0.25">
      <c r="A43" s="28"/>
      <c r="B43" s="28"/>
      <c r="C43" s="28"/>
      <c r="D43" s="28"/>
      <c r="E43" s="28"/>
      <c r="F43" s="28"/>
      <c r="G43" s="28"/>
      <c r="H43" s="28"/>
      <c r="I43" s="28"/>
      <c r="J43" s="28"/>
      <c r="K43" s="28"/>
      <c r="L43" s="28"/>
      <c r="M43" s="28"/>
      <c r="N43" s="28"/>
      <c r="O43" s="28"/>
    </row>
    <row r="44" spans="1:15" x14ac:dyDescent="0.25">
      <c r="A44" s="28"/>
      <c r="B44" s="28"/>
      <c r="C44" s="28"/>
      <c r="D44" s="28"/>
      <c r="E44" s="28"/>
      <c r="F44" s="28"/>
      <c r="G44" s="28"/>
      <c r="H44" s="28"/>
      <c r="I44" s="28"/>
      <c r="J44" s="28"/>
      <c r="K44" s="28"/>
      <c r="L44" s="28"/>
      <c r="M44" s="28"/>
      <c r="N44" s="28"/>
      <c r="O44" s="28"/>
    </row>
    <row r="45" spans="1:15" ht="60" x14ac:dyDescent="0.25">
      <c r="A45" s="56" t="s">
        <v>1054</v>
      </c>
      <c r="B45" s="57" t="s">
        <v>1043</v>
      </c>
      <c r="C45" s="58"/>
      <c r="D45" s="59" t="s">
        <v>1025</v>
      </c>
      <c r="E45" s="60"/>
      <c r="F45" s="59" t="s">
        <v>1026</v>
      </c>
      <c r="G45" s="60"/>
      <c r="H45" s="59" t="s">
        <v>1027</v>
      </c>
      <c r="I45" s="60"/>
      <c r="J45" s="59" t="s">
        <v>1028</v>
      </c>
      <c r="K45" s="60"/>
      <c r="L45" s="59" t="s">
        <v>1044</v>
      </c>
      <c r="M45" s="60"/>
      <c r="N45" s="28"/>
      <c r="O45" s="28"/>
    </row>
    <row r="46" spans="1:15" x14ac:dyDescent="0.25">
      <c r="A46" s="62"/>
      <c r="B46" s="62" t="s">
        <v>1045</v>
      </c>
      <c r="C46" s="62" t="s">
        <v>1046</v>
      </c>
      <c r="D46" s="62" t="s">
        <v>1045</v>
      </c>
      <c r="E46" s="62" t="s">
        <v>1046</v>
      </c>
      <c r="F46" s="62" t="s">
        <v>1045</v>
      </c>
      <c r="G46" s="62" t="s">
        <v>1046</v>
      </c>
      <c r="H46" s="62" t="s">
        <v>1045</v>
      </c>
      <c r="I46" s="62" t="s">
        <v>1046</v>
      </c>
      <c r="J46" s="62" t="s">
        <v>1045</v>
      </c>
      <c r="K46" s="62" t="s">
        <v>1046</v>
      </c>
      <c r="L46" s="62" t="s">
        <v>1045</v>
      </c>
      <c r="M46" s="62" t="s">
        <v>1046</v>
      </c>
      <c r="N46" s="28"/>
      <c r="O46" s="28"/>
    </row>
    <row r="47" spans="1:15" x14ac:dyDescent="0.25">
      <c r="A47" s="36" t="s">
        <v>1047</v>
      </c>
      <c r="B47" s="63">
        <f>(Inputs!$B$12*Inputs!$B$17*Inputs!$B$31*Inputs!$B$20*Inputs!$B$21*Inputs!$B$22)/Inputs!$B$23</f>
        <v>1.40734125E-6</v>
      </c>
      <c r="C47" s="63">
        <f>(Inputs!$C$12*Inputs!$C$17*Inputs!$C$31*Inputs!$C$20*Inputs!$C$21*Inputs!$C$22)/Inputs!$C$23</f>
        <v>3.1950450000000004E-7</v>
      </c>
      <c r="D47" s="63">
        <f>(Inputs!$B$12*Inputs!$B$17*Inputs!$B$26*Inputs!$B$20*Inputs!$B$21*Inputs!$B$22)/Inputs!$B$23</f>
        <v>2.0894580000000002E-6</v>
      </c>
      <c r="E47" s="63">
        <f>(Inputs!$C$12*Inputs!$C$17*Inputs!$C$26*Inputs!$C$20*Inputs!$C$21*Inputs!$C$22)/Inputs!$C$23</f>
        <v>2.6878950000000005E-7</v>
      </c>
      <c r="F47" s="63">
        <f>(Inputs!$B$12*Inputs!$B$17*Inputs!$B$27*Inputs!$B$20*Inputs!$B$21*Inputs!$B$22)/Inputs!$B$23</f>
        <v>1.7293815000000006E-6</v>
      </c>
      <c r="G47" s="63">
        <f>(Inputs!$C$12*Inputs!$C$17*Inputs!$C$27*Inputs!$C$20*Inputs!$C$21*Inputs!$C$22)/Inputs!$C$23</f>
        <v>2.1807450000000004E-7</v>
      </c>
      <c r="H47" s="63">
        <f>(Inputs!$B$12*Inputs!$B$17*Inputs!$B$28*Inputs!$B$20*Inputs!$B$21*Inputs!$B$22)/Inputs!$B$23</f>
        <v>1.5823080000000001E-6</v>
      </c>
      <c r="I47" s="63">
        <f>(Inputs!$C$12*Inputs!$C$17*Inputs!$C$28*Inputs!$C$20*Inputs!$C$21*Inputs!$C$22)/Inputs!$C$23</f>
        <v>1.9271699999999999E-7</v>
      </c>
      <c r="J47" s="63">
        <f>(Inputs!$B$12*Inputs!$B$17*Inputs!$B$29*Inputs!$B$20*Inputs!$B$21*Inputs!$B$22)/Inputs!$B$23</f>
        <v>1.2273030000000002E-6</v>
      </c>
      <c r="K47" s="63">
        <f>(Inputs!$C$12*Inputs!$C$17*Inputs!$C$29*Inputs!$C$20*Inputs!$C$21*Inputs!$C$22)/Inputs!$C$23</f>
        <v>1.7750250000000004E-7</v>
      </c>
      <c r="L47" s="63">
        <f>(Inputs!$B$12*Inputs!$B$17*Inputs!$B$30*Inputs!$B$20*Inputs!$B$21*Inputs!$B$22)/Inputs!$B$23</f>
        <v>7.4043899999999995E-7</v>
      </c>
      <c r="M47" s="63">
        <f>(Inputs!$C$12*Inputs!$C$17*Inputs!$C$30*Inputs!$C$20*Inputs!$C$21*Inputs!$C$22)/Inputs!$C$23</f>
        <v>9.6358499999999996E-8</v>
      </c>
      <c r="N47" s="28"/>
      <c r="O47" s="28"/>
    </row>
    <row r="48" spans="1:15" x14ac:dyDescent="0.25">
      <c r="A48" s="36" t="s">
        <v>1048</v>
      </c>
      <c r="B48" s="64">
        <f>Inputs!$B$38/B47</f>
        <v>5116029.9607504578</v>
      </c>
      <c r="C48" s="64">
        <f>Inputs!$C$38/C47</f>
        <v>22534893.874734156</v>
      </c>
      <c r="D48" s="64">
        <f>Inputs!$B$38/D47</f>
        <v>3445869.6944375047</v>
      </c>
      <c r="E48" s="64">
        <f>Inputs!$C$38/E47</f>
        <v>26786760.64355192</v>
      </c>
      <c r="F48" s="64">
        <f>Inputs!$B$38/F47</f>
        <v>4163338.1645403272</v>
      </c>
      <c r="G48" s="64">
        <f>Inputs!$C$38/G47</f>
        <v>33016239.862982601</v>
      </c>
      <c r="H48" s="64">
        <f>Inputs!$B$38/H47</f>
        <v>4550315.1093213204</v>
      </c>
      <c r="I48" s="64">
        <f>Inputs!$C$38/I47</f>
        <v>37360481.950217158</v>
      </c>
      <c r="J48" s="64">
        <f>Inputs!$B$38/J47</f>
        <v>5866521.9591250075</v>
      </c>
      <c r="K48" s="64">
        <f>Inputs!$C$38/K47</f>
        <v>40562808.974521481</v>
      </c>
      <c r="L48" s="64">
        <f>Inputs!$B$38/L47</f>
        <v>9723961.055535974</v>
      </c>
      <c r="M48" s="64">
        <f>Inputs!$C$38/M47</f>
        <v>74720963.900434315</v>
      </c>
      <c r="N48" s="28"/>
      <c r="O48" s="28"/>
    </row>
    <row r="49" spans="1:15" x14ac:dyDescent="0.25">
      <c r="A49" s="28"/>
      <c r="B49" s="28"/>
      <c r="C49" s="28"/>
      <c r="D49" s="28"/>
      <c r="E49" s="28"/>
      <c r="F49" s="28"/>
      <c r="G49" s="28"/>
      <c r="H49" s="28"/>
      <c r="I49" s="28"/>
      <c r="J49" s="28"/>
      <c r="K49" s="28"/>
      <c r="L49" s="28"/>
      <c r="M49" s="28"/>
      <c r="N49" s="28"/>
      <c r="O49" s="28"/>
    </row>
    <row r="50" spans="1:15" x14ac:dyDescent="0.25">
      <c r="A50" s="28"/>
      <c r="B50" s="28"/>
      <c r="C50" s="28"/>
      <c r="D50" s="28"/>
      <c r="E50" s="28"/>
      <c r="F50" s="28"/>
      <c r="G50" s="28"/>
      <c r="H50" s="28"/>
      <c r="I50" s="28"/>
      <c r="J50" s="28"/>
      <c r="K50" s="28"/>
      <c r="L50" s="28"/>
      <c r="M50" s="28"/>
      <c r="N50" s="28"/>
      <c r="O50" s="28"/>
    </row>
    <row r="51" spans="1:15" ht="45" x14ac:dyDescent="0.25">
      <c r="A51" s="56" t="s">
        <v>1055</v>
      </c>
      <c r="B51" s="57" t="s">
        <v>1043</v>
      </c>
      <c r="C51" s="58"/>
      <c r="D51" s="59" t="s">
        <v>1025</v>
      </c>
      <c r="E51" s="60"/>
      <c r="F51" s="59" t="s">
        <v>1026</v>
      </c>
      <c r="G51" s="60"/>
      <c r="H51" s="59" t="s">
        <v>1027</v>
      </c>
      <c r="I51" s="60"/>
      <c r="J51" s="59" t="s">
        <v>1028</v>
      </c>
      <c r="K51" s="60"/>
      <c r="L51" s="59" t="s">
        <v>1044</v>
      </c>
      <c r="M51" s="60"/>
    </row>
    <row r="52" spans="1:15" x14ac:dyDescent="0.25">
      <c r="A52" s="62"/>
      <c r="B52" s="62" t="s">
        <v>1045</v>
      </c>
      <c r="C52" s="62" t="s">
        <v>1046</v>
      </c>
      <c r="D52" s="62" t="s">
        <v>1045</v>
      </c>
      <c r="E52" s="62" t="s">
        <v>1046</v>
      </c>
      <c r="F52" s="62" t="s">
        <v>1045</v>
      </c>
      <c r="G52" s="62" t="s">
        <v>1046</v>
      </c>
      <c r="H52" s="62" t="s">
        <v>1045</v>
      </c>
      <c r="I52" s="62" t="s">
        <v>1046</v>
      </c>
      <c r="J52" s="62" t="s">
        <v>1045</v>
      </c>
      <c r="K52" s="62" t="s">
        <v>1046</v>
      </c>
      <c r="L52" s="62" t="s">
        <v>1045</v>
      </c>
      <c r="M52" s="62" t="s">
        <v>1046</v>
      </c>
    </row>
    <row r="53" spans="1:15" x14ac:dyDescent="0.25">
      <c r="A53" s="36" t="s">
        <v>1047</v>
      </c>
      <c r="B53" s="66">
        <f>(Inputs!$B$13*Inputs!$B$17*Inputs!$B$31*Inputs!$B$20*Inputs!$B$21*Inputs!$B$22)/Inputs!$B$23</f>
        <v>2.06793E-5</v>
      </c>
      <c r="C53" s="66">
        <f>(Inputs!$C$13*Inputs!$C$17*Inputs!$C$31*Inputs!$C$20*Inputs!$C$21*Inputs!$C$22)/Inputs!$C$23</f>
        <v>2.2821749999999999E-6</v>
      </c>
      <c r="D53" s="66">
        <f>(Inputs!$B$13*Inputs!$B$17*Inputs!$B$26*Inputs!$B$20*Inputs!$B$21*Inputs!$B$22)/Inputs!$B$23</f>
        <v>3.0702240000000008E-5</v>
      </c>
      <c r="E53" s="66">
        <f>(Inputs!$C$13*Inputs!$C$17*Inputs!$C$26*Inputs!$C$20*Inputs!$C$21*Inputs!$C$22)/Inputs!$C$23</f>
        <v>1.9199250000000001E-6</v>
      </c>
      <c r="F53" s="63">
        <f>(Inputs!$B$13*Inputs!$B$17*Inputs!$B$27*Inputs!$B$20*Inputs!$B$21*Inputs!$B$22)/Inputs!$B$23</f>
        <v>2.541132000000001E-5</v>
      </c>
      <c r="G53" s="63">
        <f>(Inputs!$C$13*Inputs!$C$17*Inputs!$C$27*Inputs!$C$20*Inputs!$C$21*Inputs!$C$22)/Inputs!$C$23</f>
        <v>1.5576749999999999E-6</v>
      </c>
      <c r="H53" s="63">
        <f>(Inputs!$B$13*Inputs!$B$17*Inputs!$B$28*Inputs!$B$20*Inputs!$B$21*Inputs!$B$22)/Inputs!$B$23</f>
        <v>2.3250240000000003E-5</v>
      </c>
      <c r="I53" s="63">
        <f>(Inputs!$C$13*Inputs!$C$17*Inputs!$C$28*Inputs!$C$20*Inputs!$C$21*Inputs!$C$22)/Inputs!$C$23</f>
        <v>1.37655E-6</v>
      </c>
      <c r="J53" s="66">
        <f>(Inputs!$B$13*Inputs!$B$17*Inputs!$B$29*Inputs!$B$20*Inputs!$B$21*Inputs!$B$22)/Inputs!$B$23</f>
        <v>1.8033840000000003E-5</v>
      </c>
      <c r="K53" s="66">
        <f>(Inputs!$C$13*Inputs!$C$17*Inputs!$C$29*Inputs!$C$20*Inputs!$C$21*Inputs!$C$22)/Inputs!$C$23</f>
        <v>1.2678750000000001E-6</v>
      </c>
      <c r="L53" s="63">
        <f>(Inputs!$B$13*Inputs!$B$17*Inputs!$B$30*Inputs!$B$20*Inputs!$B$21*Inputs!$B$22)/Inputs!$B$23</f>
        <v>1.0879920000000002E-5</v>
      </c>
      <c r="M53" s="63">
        <f>(Inputs!$C$13*Inputs!$C$17*Inputs!$C$30*Inputs!$C$20*Inputs!$C$21*Inputs!$C$22)/Inputs!$C$23</f>
        <v>6.8827499999999999E-7</v>
      </c>
    </row>
    <row r="54" spans="1:15" x14ac:dyDescent="0.25">
      <c r="A54" s="36" t="s">
        <v>1048</v>
      </c>
      <c r="B54" s="64">
        <f>Inputs!$B$38/B53</f>
        <v>348174.26121773949</v>
      </c>
      <c r="C54" s="64">
        <f>Inputs!$C$38/C53</f>
        <v>3154885.1424627826</v>
      </c>
      <c r="D54" s="64">
        <f>Inputs!$B$38/D53</f>
        <v>234510.57642699679</v>
      </c>
      <c r="E54" s="64">
        <f>Inputs!$C$38/E53</f>
        <v>3750146.4900972694</v>
      </c>
      <c r="F54" s="64">
        <f>Inputs!$B$38/F53</f>
        <v>283338.29175343894</v>
      </c>
      <c r="G54" s="64">
        <f>Inputs!$C$38/G53</f>
        <v>4622273.5808175653</v>
      </c>
      <c r="H54" s="64">
        <f>Inputs!$B$38/H53</f>
        <v>309674.22271770093</v>
      </c>
      <c r="I54" s="64">
        <f>Inputs!$C$38/I53</f>
        <v>5230467.4730304023</v>
      </c>
      <c r="J54" s="64">
        <f>Inputs!$B$38/J53</f>
        <v>399249.41110711859</v>
      </c>
      <c r="K54" s="64">
        <f>Inputs!$C$38/K53</f>
        <v>5678793.2564330073</v>
      </c>
      <c r="L54" s="64">
        <f>Inputs!$B$38/L53</f>
        <v>661769.57183508691</v>
      </c>
      <c r="M54" s="64">
        <f>Inputs!$C$38/M53</f>
        <v>10460934.946060805</v>
      </c>
    </row>
    <row r="57" spans="1:15" ht="75" x14ac:dyDescent="0.25">
      <c r="A57" s="56" t="s">
        <v>1056</v>
      </c>
      <c r="B57" s="57" t="s">
        <v>1043</v>
      </c>
      <c r="C57" s="58"/>
      <c r="D57" s="59" t="s">
        <v>1025</v>
      </c>
      <c r="E57" s="60"/>
      <c r="F57" s="59" t="s">
        <v>1026</v>
      </c>
      <c r="G57" s="60"/>
      <c r="H57" s="59" t="s">
        <v>1027</v>
      </c>
      <c r="I57" s="60"/>
      <c r="J57" s="59" t="s">
        <v>1028</v>
      </c>
      <c r="K57" s="60"/>
      <c r="L57" s="59" t="s">
        <v>1044</v>
      </c>
      <c r="M57" s="60"/>
    </row>
    <row r="58" spans="1:15" x14ac:dyDescent="0.25">
      <c r="A58" s="62"/>
      <c r="B58" s="62" t="s">
        <v>1045</v>
      </c>
      <c r="C58" s="62" t="s">
        <v>1046</v>
      </c>
      <c r="D58" s="62" t="s">
        <v>1045</v>
      </c>
      <c r="E58" s="62" t="s">
        <v>1046</v>
      </c>
      <c r="F58" s="62" t="s">
        <v>1045</v>
      </c>
      <c r="G58" s="62" t="s">
        <v>1046</v>
      </c>
      <c r="H58" s="62" t="s">
        <v>1045</v>
      </c>
      <c r="I58" s="62" t="s">
        <v>1046</v>
      </c>
      <c r="J58" s="62" t="s">
        <v>1045</v>
      </c>
      <c r="K58" s="62" t="s">
        <v>1046</v>
      </c>
      <c r="L58" s="62" t="s">
        <v>1045</v>
      </c>
      <c r="M58" s="62" t="s">
        <v>1046</v>
      </c>
    </row>
    <row r="59" spans="1:15" x14ac:dyDescent="0.25">
      <c r="A59" s="36" t="s">
        <v>1047</v>
      </c>
      <c r="B59" s="63">
        <f>(Inputs!$B$14*Inputs!$B$17*Inputs!$B$31*Inputs!$B$20*Inputs!$B$21*Inputs!$B$22)/Inputs!$B$23</f>
        <v>9.5737500000000009E-7</v>
      </c>
      <c r="C59" s="63">
        <f>(Inputs!$C$14*Inputs!$C$17*Inputs!$C$31*Inputs!$C$20*Inputs!$C$21*Inputs!$C$22)/Inputs!$C$23</f>
        <v>2.1735000000000002E-7</v>
      </c>
      <c r="D59" s="63">
        <f>(Inputs!$B$14*Inputs!$B$17*Inputs!$B$26*Inputs!$B$20*Inputs!$B$21*Inputs!$B$22)/Inputs!$B$23</f>
        <v>1.4214000000000001E-6</v>
      </c>
      <c r="E59" s="63">
        <f>(Inputs!$C$14*Inputs!$C$17*Inputs!$C$26*Inputs!$C$20*Inputs!$C$21*Inputs!$C$22)/Inputs!$C$23</f>
        <v>1.8285000000000003E-7</v>
      </c>
      <c r="F59" s="63">
        <f>(Inputs!$B$14*Inputs!$B$17*Inputs!$B$27*Inputs!$B$20*Inputs!$B$21*Inputs!$B$22)/Inputs!$B$23</f>
        <v>1.1764500000000004E-6</v>
      </c>
      <c r="G59" s="63">
        <f>(Inputs!$C$14*Inputs!$C$17*Inputs!$C$27*Inputs!$C$20*Inputs!$C$21*Inputs!$C$22)/Inputs!$C$23</f>
        <v>1.4834999999999998E-7</v>
      </c>
      <c r="H59" s="63">
        <f>(Inputs!$B$14*Inputs!$B$17*Inputs!$B$28*Inputs!$B$20*Inputs!$B$21*Inputs!$B$22)/Inputs!$B$23</f>
        <v>1.0764000000000002E-6</v>
      </c>
      <c r="I59" s="63">
        <f>(Inputs!$C$14*Inputs!$C$17*Inputs!$C$28*Inputs!$C$20*Inputs!$C$21*Inputs!$C$22)/Inputs!$C$23</f>
        <v>1.311E-7</v>
      </c>
      <c r="J59" s="63">
        <f>(Inputs!$B$14*Inputs!$B$17*Inputs!$B$29*Inputs!$B$20*Inputs!$B$21*Inputs!$B$22)/Inputs!$B$23</f>
        <v>8.3489999999999994E-7</v>
      </c>
      <c r="K59" s="63">
        <f>(Inputs!$C$14*Inputs!$C$17*Inputs!$C$29*Inputs!$C$20*Inputs!$C$21*Inputs!$C$22)/Inputs!$C$23</f>
        <v>1.2075000000000002E-7</v>
      </c>
      <c r="L59" s="63">
        <f>(Inputs!$B$14*Inputs!$B$17*Inputs!$B$30*Inputs!$B$20*Inputs!$B$21*Inputs!$B$22)/Inputs!$B$23</f>
        <v>5.0370000000000004E-7</v>
      </c>
      <c r="M59" s="63">
        <f>(Inputs!$C$14*Inputs!$C$17*Inputs!$C$30*Inputs!$C$20*Inputs!$C$21*Inputs!$C$22)/Inputs!$C$23</f>
        <v>6.5550000000000001E-8</v>
      </c>
    </row>
    <row r="60" spans="1:15" x14ac:dyDescent="0.25">
      <c r="A60" s="36" t="s">
        <v>1048</v>
      </c>
      <c r="B60" s="64">
        <f>Inputs!$B$38/B59</f>
        <v>7520564.0423031719</v>
      </c>
      <c r="C60" s="64">
        <f>Inputs!$C$38/C59</f>
        <v>33126293.995859209</v>
      </c>
      <c r="D60" s="64">
        <f>Inputs!$B$38/D59</f>
        <v>5065428.4508231319</v>
      </c>
      <c r="E60" s="64">
        <f>Inputs!$C$38/E59</f>
        <v>39376538.146021321</v>
      </c>
      <c r="F60" s="64">
        <f>Inputs!$B$38/F59</f>
        <v>6120107.1018742807</v>
      </c>
      <c r="G60" s="64">
        <f>Inputs!$C$38/G59</f>
        <v>48533872.598584436</v>
      </c>
      <c r="H60" s="64">
        <f>Inputs!$B$38/H59</f>
        <v>6688963.2107023401</v>
      </c>
      <c r="I60" s="64">
        <f>Inputs!$C$38/I59</f>
        <v>54919908.466819219</v>
      </c>
      <c r="J60" s="64">
        <f>Inputs!$B$38/J59</f>
        <v>8623787.2799137626</v>
      </c>
      <c r="K60" s="64">
        <f>Inputs!$C$38/K59</f>
        <v>59627329.192546576</v>
      </c>
      <c r="L60" s="64">
        <f>Inputs!$B$38/L59</f>
        <v>14294222.751637878</v>
      </c>
      <c r="M60" s="64">
        <f>Inputs!$C$38/M59</f>
        <v>109839816.93363844</v>
      </c>
    </row>
    <row r="63" spans="1:15" ht="75" x14ac:dyDescent="0.25">
      <c r="A63" s="56" t="s">
        <v>1057</v>
      </c>
      <c r="B63" s="57" t="s">
        <v>1043</v>
      </c>
      <c r="C63" s="58"/>
      <c r="D63" s="59" t="s">
        <v>1025</v>
      </c>
      <c r="E63" s="60"/>
      <c r="F63" s="59" t="s">
        <v>1026</v>
      </c>
      <c r="G63" s="60"/>
      <c r="H63" s="59" t="s">
        <v>1027</v>
      </c>
      <c r="I63" s="60"/>
      <c r="J63" s="59" t="s">
        <v>1028</v>
      </c>
      <c r="K63" s="60"/>
      <c r="L63" s="59" t="s">
        <v>1044</v>
      </c>
      <c r="M63" s="60"/>
    </row>
    <row r="64" spans="1:15" x14ac:dyDescent="0.25">
      <c r="A64" s="62"/>
      <c r="B64" s="62" t="s">
        <v>1045</v>
      </c>
      <c r="C64" s="62" t="s">
        <v>1046</v>
      </c>
      <c r="D64" s="62" t="s">
        <v>1045</v>
      </c>
      <c r="E64" s="62" t="s">
        <v>1046</v>
      </c>
      <c r="F64" s="62" t="s">
        <v>1045</v>
      </c>
      <c r="G64" s="62" t="s">
        <v>1046</v>
      </c>
      <c r="H64" s="62" t="s">
        <v>1045</v>
      </c>
      <c r="I64" s="62" t="s">
        <v>1046</v>
      </c>
      <c r="J64" s="62" t="s">
        <v>1045</v>
      </c>
      <c r="K64" s="62" t="s">
        <v>1046</v>
      </c>
      <c r="L64" s="62" t="s">
        <v>1045</v>
      </c>
      <c r="M64" s="62" t="s">
        <v>1046</v>
      </c>
    </row>
    <row r="65" spans="1:13" x14ac:dyDescent="0.25">
      <c r="A65" s="36" t="s">
        <v>1047</v>
      </c>
      <c r="B65" s="63">
        <f>(Inputs!$B$15*Inputs!$B$17*Inputs!$B$31*Inputs!$B$20*Inputs!$B$21*Inputs!$B$22)/Inputs!$B$23</f>
        <v>6.7973624999999994E-6</v>
      </c>
      <c r="C65" s="63">
        <f>(Inputs!$C$15*Inputs!$C$17*Inputs!$C$31*Inputs!$C$20*Inputs!$C$21*Inputs!$C$22)/Inputs!$C$23</f>
        <v>8.99829E-7</v>
      </c>
      <c r="D65" s="63">
        <f>(Inputs!$B$15*Inputs!$B$17*Inputs!$B$26*Inputs!$B$20*Inputs!$B$21*Inputs!$B$22)/Inputs!$B$23</f>
        <v>1.0091939999999998E-5</v>
      </c>
      <c r="E65" s="63">
        <f>(Inputs!$C$15*Inputs!$C$17*Inputs!$C$26*Inputs!$C$20*Inputs!$C$21*Inputs!$C$22)/Inputs!$C$23</f>
        <v>7.5699899999999999E-7</v>
      </c>
      <c r="F65" s="63">
        <f>(Inputs!$B$15*Inputs!$B$17*Inputs!$B$27*Inputs!$B$20*Inputs!$B$21*Inputs!$B$22)/Inputs!$B$23</f>
        <v>8.3527950000000021E-6</v>
      </c>
      <c r="G65" s="63">
        <f>(Inputs!$C$15*Inputs!$C$17*Inputs!$C$27*Inputs!$C$20*Inputs!$C$21*Inputs!$C$22)/Inputs!$C$23</f>
        <v>6.1416900000000008E-7</v>
      </c>
      <c r="H65" s="63">
        <f>(Inputs!$B$15*Inputs!$B$17*Inputs!$B$28*Inputs!$B$20*Inputs!$B$21*Inputs!$B$22)/Inputs!$B$23</f>
        <v>7.642440000000001E-6</v>
      </c>
      <c r="I65" s="63">
        <f>(Inputs!$C$15*Inputs!$C$17*Inputs!$C$28*Inputs!$C$20*Inputs!$C$21*Inputs!$C$22)/Inputs!$C$23</f>
        <v>5.4275400000000002E-7</v>
      </c>
      <c r="J65" s="63">
        <f>(Inputs!$B$15*Inputs!$B$17*Inputs!$B$29*Inputs!$B$20*Inputs!$B$21*Inputs!$B$22)/Inputs!$B$23</f>
        <v>5.9277899999999995E-6</v>
      </c>
      <c r="K65" s="63">
        <f>(Inputs!$C$15*Inputs!$C$17*Inputs!$C$29*Inputs!$C$20*Inputs!$C$21*Inputs!$C$22)/Inputs!$C$23</f>
        <v>4.99905E-7</v>
      </c>
      <c r="L65" s="63">
        <f>(Inputs!$B$15*Inputs!$B$17*Inputs!$B$30*Inputs!$B$20*Inputs!$B$21*Inputs!$B$22)/Inputs!$B$23</f>
        <v>3.5762700000000004E-6</v>
      </c>
      <c r="M65" s="63">
        <f>(Inputs!$C$15*Inputs!$C$17*Inputs!$C$30*Inputs!$C$20*Inputs!$C$21*Inputs!$C$22)/Inputs!$C$23</f>
        <v>2.7137700000000001E-7</v>
      </c>
    </row>
    <row r="66" spans="1:13" x14ac:dyDescent="0.25">
      <c r="A66" s="36" t="s">
        <v>1048</v>
      </c>
      <c r="B66" s="64">
        <f>Inputs!$B$38/B65</f>
        <v>1059234.3721553765</v>
      </c>
      <c r="C66" s="64">
        <f>Inputs!$C$38/C65</f>
        <v>8001520.2888548831</v>
      </c>
      <c r="D66" s="64">
        <f>Inputs!$B$38/D65</f>
        <v>713440.62687649764</v>
      </c>
      <c r="E66" s="64">
        <f>Inputs!$C$38/E65</f>
        <v>9511241.0980727859</v>
      </c>
      <c r="F66" s="64">
        <f>Inputs!$B$38/F65</f>
        <v>861986.91575694107</v>
      </c>
      <c r="G66" s="64">
        <f>Inputs!$C$38/G65</f>
        <v>11723157.632508315</v>
      </c>
      <c r="H66" s="64">
        <f>Inputs!$B$38/H65</f>
        <v>942107.49446511839</v>
      </c>
      <c r="I66" s="64">
        <f>Inputs!$C$38/I65</f>
        <v>13265678.373627832</v>
      </c>
      <c r="J66" s="64">
        <f>Inputs!$B$38/J65</f>
        <v>1214617.9267484173</v>
      </c>
      <c r="K66" s="64">
        <f>Inputs!$C$38/K65</f>
        <v>14402736.519938789</v>
      </c>
      <c r="L66" s="64">
        <f>Inputs!$B$38/L65</f>
        <v>2013270.810089842</v>
      </c>
      <c r="M66" s="64">
        <f>Inputs!$C$38/M65</f>
        <v>26531356.747255664</v>
      </c>
    </row>
    <row r="69" spans="1:13" ht="45" x14ac:dyDescent="0.25">
      <c r="A69" s="56" t="s">
        <v>1058</v>
      </c>
      <c r="B69" s="57" t="s">
        <v>1043</v>
      </c>
      <c r="C69" s="58"/>
      <c r="D69" s="59" t="s">
        <v>1025</v>
      </c>
      <c r="E69" s="60"/>
      <c r="F69" s="59" t="s">
        <v>1026</v>
      </c>
      <c r="G69" s="60"/>
      <c r="H69" s="59" t="s">
        <v>1027</v>
      </c>
      <c r="I69" s="60"/>
      <c r="J69" s="59" t="s">
        <v>1028</v>
      </c>
      <c r="K69" s="60"/>
      <c r="L69" s="59" t="s">
        <v>1044</v>
      </c>
      <c r="M69" s="60"/>
    </row>
    <row r="70" spans="1:13" x14ac:dyDescent="0.25">
      <c r="A70" s="62"/>
      <c r="B70" s="62" t="s">
        <v>1045</v>
      </c>
      <c r="C70" s="62" t="s">
        <v>1046</v>
      </c>
      <c r="D70" s="62" t="s">
        <v>1045</v>
      </c>
      <c r="E70" s="62" t="s">
        <v>1046</v>
      </c>
      <c r="F70" s="62" t="s">
        <v>1045</v>
      </c>
      <c r="G70" s="62" t="s">
        <v>1046</v>
      </c>
      <c r="H70" s="62" t="s">
        <v>1045</v>
      </c>
      <c r="I70" s="62" t="s">
        <v>1046</v>
      </c>
      <c r="J70" s="62" t="s">
        <v>1045</v>
      </c>
      <c r="K70" s="62" t="s">
        <v>1046</v>
      </c>
      <c r="L70" s="62" t="s">
        <v>1045</v>
      </c>
      <c r="M70" s="62" t="s">
        <v>1046</v>
      </c>
    </row>
    <row r="71" spans="1:13" x14ac:dyDescent="0.25">
      <c r="A71" s="36" t="s">
        <v>1047</v>
      </c>
      <c r="B71" s="63">
        <f>(Inputs!$B$16*Inputs!$B$17*Inputs!$B$31*Inputs!$B$20*Inputs!$B$21*Inputs!$B$22)/Inputs!$B$23</f>
        <v>1.7347635000000002E-5</v>
      </c>
      <c r="C71" s="63">
        <f>(Inputs!$C$16*Inputs!$C$17*Inputs!$C$31*Inputs!$C$20*Inputs!$C$21*Inputs!$C$22)/Inputs!$C$23</f>
        <v>3.938382000000001E-6</v>
      </c>
      <c r="D71" s="63">
        <f>(Inputs!$B$16*Inputs!$B$17*Inputs!$B$26*Inputs!$B$20*Inputs!$B$21*Inputs!$B$22)/Inputs!$B$23</f>
        <v>2.5755768000000004E-5</v>
      </c>
      <c r="E71" s="63">
        <f>(Inputs!$C$16*Inputs!$C$17*Inputs!$C$26*Inputs!$C$20*Inputs!$C$21*Inputs!$C$22)/Inputs!$C$23</f>
        <v>3.3132420000000002E-6</v>
      </c>
      <c r="F71" s="63">
        <f>(Inputs!$B$16*Inputs!$B$17*Inputs!$B$27*Inputs!$B$20*Inputs!$B$21*Inputs!$B$22)/Inputs!$B$23</f>
        <v>2.1317274000000006E-5</v>
      </c>
      <c r="G71" s="63">
        <f>(Inputs!$C$16*Inputs!$C$17*Inputs!$C$27*Inputs!$C$20*Inputs!$C$21*Inputs!$C$22)/Inputs!$C$23</f>
        <v>2.6881020000000006E-6</v>
      </c>
      <c r="H71" s="63">
        <f>(Inputs!$B$16*Inputs!$B$17*Inputs!$B$28*Inputs!$B$20*Inputs!$B$21*Inputs!$B$22)/Inputs!$B$23</f>
        <v>1.9504368000000005E-5</v>
      </c>
      <c r="I71" s="63">
        <f>(Inputs!$C$16*Inputs!$C$17*Inputs!$C$28*Inputs!$C$20*Inputs!$C$21*Inputs!$C$22)/Inputs!$C$23</f>
        <v>2.375532E-6</v>
      </c>
      <c r="J71" s="63">
        <f>(Inputs!$B$16*Inputs!$B$17*Inputs!$B$29*Inputs!$B$20*Inputs!$B$21*Inputs!$B$22)/Inputs!$B$23</f>
        <v>1.5128388000000003E-5</v>
      </c>
      <c r="K71" s="63">
        <f>(Inputs!$C$16*Inputs!$C$17*Inputs!$C$29*Inputs!$C$20*Inputs!$C$21*Inputs!$C$22)/Inputs!$C$23</f>
        <v>2.1879900000000006E-6</v>
      </c>
      <c r="L71" s="63">
        <f>(Inputs!$B$16*Inputs!$B$17*Inputs!$B$30*Inputs!$B$20*Inputs!$B$21*Inputs!$B$22)/Inputs!$B$23</f>
        <v>9.1270440000000012E-6</v>
      </c>
      <c r="M71" s="63">
        <f>(Inputs!$C$16*Inputs!$C$17*Inputs!$C$30*Inputs!$C$20*Inputs!$C$21*Inputs!$C$22)/Inputs!$C$23</f>
        <v>1.187766E-6</v>
      </c>
    </row>
    <row r="72" spans="1:13" x14ac:dyDescent="0.25">
      <c r="A72" s="36" t="s">
        <v>1048</v>
      </c>
      <c r="B72" s="64">
        <f>Inputs!$B$38/B71</f>
        <v>415042.16569002054</v>
      </c>
      <c r="C72" s="64">
        <f>Inputs!$C$38/C71</f>
        <v>1828161.9203012807</v>
      </c>
      <c r="D72" s="64">
        <f>Inputs!$B$38/D71</f>
        <v>279549.03150238033</v>
      </c>
      <c r="E72" s="64">
        <f>Inputs!$C$38/E71</f>
        <v>2173098.1316788811</v>
      </c>
      <c r="F72" s="64">
        <f>Inputs!$B$38/F71</f>
        <v>337754.25507032458</v>
      </c>
      <c r="G72" s="64">
        <f>Inputs!$C$38/G71</f>
        <v>2678469.7902088533</v>
      </c>
      <c r="H72" s="64">
        <f>Inputs!$B$38/H71</f>
        <v>369148.08006083552</v>
      </c>
      <c r="I72" s="64">
        <f>Inputs!$C$38/I71</f>
        <v>3030900.0257626502</v>
      </c>
      <c r="J72" s="64">
        <f>Inputs!$B$38/J71</f>
        <v>475926.45032636647</v>
      </c>
      <c r="K72" s="64">
        <f>Inputs!$C$38/K71</f>
        <v>3290691.4565423052</v>
      </c>
      <c r="L72" s="64">
        <f>Inputs!$B$38/L71</f>
        <v>788864.3902669911</v>
      </c>
      <c r="M72" s="64">
        <f>Inputs!$C$38/M71</f>
        <v>6061800.0515253004</v>
      </c>
    </row>
  </sheetData>
  <sheetProtection sheet="1" objects="1" scenarios="1" formatCells="0" formatColumns="0" formatRows="0" sort="0" autoFilter="0"/>
  <autoFilter ref="A9:M9" xr:uid="{082370CA-D13D-4F8E-B16A-B802A3429ACC}">
    <filterColumn colId="1" showButton="0"/>
    <filterColumn colId="3" showButton="0"/>
    <filterColumn colId="5" showButton="0"/>
    <filterColumn colId="7" showButton="0"/>
    <filterColumn colId="9" showButton="0"/>
    <filterColumn colId="11" showButton="0"/>
  </autoFilter>
  <mergeCells count="66">
    <mergeCell ref="L63:M63"/>
    <mergeCell ref="B69:C69"/>
    <mergeCell ref="D69:E69"/>
    <mergeCell ref="F69:G69"/>
    <mergeCell ref="H69:I69"/>
    <mergeCell ref="J69:K69"/>
    <mergeCell ref="L69:M69"/>
    <mergeCell ref="B63:C63"/>
    <mergeCell ref="D63:E63"/>
    <mergeCell ref="F63:G63"/>
    <mergeCell ref="H63:I63"/>
    <mergeCell ref="J63:K63"/>
    <mergeCell ref="L51:M51"/>
    <mergeCell ref="B57:C57"/>
    <mergeCell ref="D57:E57"/>
    <mergeCell ref="F57:G57"/>
    <mergeCell ref="H57:I57"/>
    <mergeCell ref="J57:K57"/>
    <mergeCell ref="L57:M57"/>
    <mergeCell ref="B51:C51"/>
    <mergeCell ref="D51:E51"/>
    <mergeCell ref="F51:G51"/>
    <mergeCell ref="H51:I51"/>
    <mergeCell ref="J51:K51"/>
    <mergeCell ref="L39:M39"/>
    <mergeCell ref="B45:C45"/>
    <mergeCell ref="D45:E45"/>
    <mergeCell ref="F45:G45"/>
    <mergeCell ref="H45:I45"/>
    <mergeCell ref="J45:K45"/>
    <mergeCell ref="L45:M45"/>
    <mergeCell ref="B39:C39"/>
    <mergeCell ref="D39:E39"/>
    <mergeCell ref="F39:G39"/>
    <mergeCell ref="H39:I39"/>
    <mergeCell ref="J39:K39"/>
    <mergeCell ref="L9:M9"/>
    <mergeCell ref="B9:C9"/>
    <mergeCell ref="D9:E9"/>
    <mergeCell ref="F9:G9"/>
    <mergeCell ref="H9:I9"/>
    <mergeCell ref="J9:K9"/>
    <mergeCell ref="L15:M15"/>
    <mergeCell ref="B21:C21"/>
    <mergeCell ref="D21:E21"/>
    <mergeCell ref="F21:G21"/>
    <mergeCell ref="H21:I21"/>
    <mergeCell ref="J21:K21"/>
    <mergeCell ref="L21:M21"/>
    <mergeCell ref="B15:C15"/>
    <mergeCell ref="D15:E15"/>
    <mergeCell ref="F15:G15"/>
    <mergeCell ref="H15:I15"/>
    <mergeCell ref="J15:K15"/>
    <mergeCell ref="L27:M27"/>
    <mergeCell ref="B33:C33"/>
    <mergeCell ref="D33:E33"/>
    <mergeCell ref="F33:G33"/>
    <mergeCell ref="H33:I33"/>
    <mergeCell ref="J33:K33"/>
    <mergeCell ref="L33:M33"/>
    <mergeCell ref="B27:C27"/>
    <mergeCell ref="D27:E27"/>
    <mergeCell ref="F27:G27"/>
    <mergeCell ref="H27:I27"/>
    <mergeCell ref="J27:K27"/>
  </mergeCells>
  <phoneticPr fontId="3" type="noConversion"/>
  <pageMargins left="0.25" right="0.25" top="0.75" bottom="0.75" header="0.3" footer="0.3"/>
  <pageSetup scale="38" fitToHeight="0"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11" operator="lessThan" id="{7467ADAE-C1DB-463F-BE4A-C7BF65D93C33}">
            <xm:f>Inputs!$C$39</xm:f>
            <x14:dxf>
              <font>
                <color rgb="FF9C0006"/>
              </font>
              <fill>
                <patternFill>
                  <bgColor rgb="FFFFC7CE"/>
                </patternFill>
              </fill>
            </x14:dxf>
          </x14:cfRule>
          <xm:sqref>B12:M12 B18:M18 B24:M24 B30:M30 B36:M36 B42:M42 B48:M48</xm:sqref>
        </x14:conditionalFormatting>
        <x14:conditionalFormatting xmlns:xm="http://schemas.microsoft.com/office/excel/2006/main">
          <x14:cfRule type="cellIs" priority="4" operator="lessThan" id="{53DFAD59-160B-4F46-88C0-897311874B80}">
            <xm:f>Inputs!$C$39</xm:f>
            <x14:dxf>
              <font>
                <color rgb="FF9C0006"/>
              </font>
              <fill>
                <patternFill>
                  <bgColor rgb="FFFFC7CE"/>
                </patternFill>
              </fill>
            </x14:dxf>
          </x14:cfRule>
          <xm:sqref>B54:M54</xm:sqref>
        </x14:conditionalFormatting>
        <x14:conditionalFormatting xmlns:xm="http://schemas.microsoft.com/office/excel/2006/main">
          <x14:cfRule type="cellIs" priority="3" operator="lessThan" id="{C11727DC-3271-47B5-9652-3FA745BDD57F}">
            <xm:f>Inputs!$C$39</xm:f>
            <x14:dxf>
              <font>
                <color rgb="FF9C0006"/>
              </font>
              <fill>
                <patternFill>
                  <bgColor rgb="FFFFC7CE"/>
                </patternFill>
              </fill>
            </x14:dxf>
          </x14:cfRule>
          <xm:sqref>B60:M60</xm:sqref>
        </x14:conditionalFormatting>
        <x14:conditionalFormatting xmlns:xm="http://schemas.microsoft.com/office/excel/2006/main">
          <x14:cfRule type="cellIs" priority="2" operator="lessThan" id="{2067E43A-082A-452D-B1FC-4AD43987B326}">
            <xm:f>Inputs!$C$39</xm:f>
            <x14:dxf>
              <font>
                <color rgb="FF9C0006"/>
              </font>
              <fill>
                <patternFill>
                  <bgColor rgb="FFFFC7CE"/>
                </patternFill>
              </fill>
            </x14:dxf>
          </x14:cfRule>
          <xm:sqref>B66:M66</xm:sqref>
        </x14:conditionalFormatting>
        <x14:conditionalFormatting xmlns:xm="http://schemas.microsoft.com/office/excel/2006/main">
          <x14:cfRule type="cellIs" priority="1" operator="lessThan" id="{84D20674-F650-492F-8109-665294D676A4}">
            <xm:f>Inputs!$C$39</xm:f>
            <x14:dxf>
              <font>
                <color rgb="FF9C0006"/>
              </font>
              <fill>
                <patternFill>
                  <bgColor rgb="FFFFC7CE"/>
                </patternFill>
              </fill>
            </x14:dxf>
          </x14:cfRule>
          <xm:sqref>B72:M72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40188-E13C-45BD-999C-176361DE1805}">
  <sheetPr codeName="Sheet6">
    <tabColor rgb="FFFFC000"/>
    <pageSetUpPr fitToPage="1"/>
  </sheetPr>
  <dimension ref="A1:D34"/>
  <sheetViews>
    <sheetView workbookViewId="0"/>
  </sheetViews>
  <sheetFormatPr defaultColWidth="8.85546875" defaultRowHeight="15" x14ac:dyDescent="0.25"/>
  <cols>
    <col min="1" max="1" width="57.140625" style="10" customWidth="1"/>
    <col min="2" max="2" width="30" style="10" bestFit="1" customWidth="1"/>
    <col min="3" max="3" width="30.140625" style="10" bestFit="1" customWidth="1"/>
    <col min="4" max="4" width="17.42578125" style="10" customWidth="1"/>
    <col min="5" max="16384" width="8.85546875" style="10"/>
  </cols>
  <sheetData>
    <row r="1" spans="1:4" ht="18.75" x14ac:dyDescent="0.3">
      <c r="A1" s="34" t="s">
        <v>1059</v>
      </c>
      <c r="B1" s="28"/>
      <c r="C1" s="28"/>
      <c r="D1" s="28"/>
    </row>
    <row r="2" spans="1:4" x14ac:dyDescent="0.25">
      <c r="A2" s="28"/>
      <c r="B2" s="28"/>
      <c r="C2" s="28"/>
      <c r="D2" s="28"/>
    </row>
    <row r="3" spans="1:4" ht="18.75" customHeight="1" x14ac:dyDescent="0.25">
      <c r="A3" s="67" t="s">
        <v>1060</v>
      </c>
      <c r="B3" s="68"/>
      <c r="C3" s="69"/>
      <c r="D3" s="28"/>
    </row>
    <row r="4" spans="1:4" ht="35.25" customHeight="1" x14ac:dyDescent="0.25">
      <c r="A4" s="67"/>
      <c r="B4" s="68"/>
      <c r="C4" s="69"/>
      <c r="D4" s="28"/>
    </row>
    <row r="5" spans="1:4" ht="30" x14ac:dyDescent="0.25">
      <c r="A5" s="70" t="s">
        <v>1061</v>
      </c>
      <c r="B5" s="71" t="s">
        <v>1103</v>
      </c>
      <c r="C5" s="71" t="s">
        <v>1104</v>
      </c>
      <c r="D5" s="28"/>
    </row>
    <row r="6" spans="1:4" x14ac:dyDescent="0.25">
      <c r="A6" s="36" t="s">
        <v>1062</v>
      </c>
      <c r="B6" s="72">
        <f>Inputs!$B$6*Inputs!$B$17*Inputs!$B$20</f>
        <v>3.1878000000000004E-2</v>
      </c>
      <c r="C6" s="73">
        <f>Inputs!$B$6*Inputs!$B$18*Inputs!$B$20</f>
        <v>3.4188000000000003E-2</v>
      </c>
      <c r="D6" s="28"/>
    </row>
    <row r="7" spans="1:4" x14ac:dyDescent="0.25">
      <c r="A7" s="36" t="s">
        <v>1063</v>
      </c>
      <c r="B7" s="72">
        <f>Inputs!$B$7*Inputs!$B$17*Inputs!$B$20</f>
        <v>4.4849999999999999E-5</v>
      </c>
      <c r="C7" s="73">
        <f>Inputs!$B$7*Inputs!$B$18*Inputs!$B$20</f>
        <v>4.8099999999999997E-5</v>
      </c>
      <c r="D7" s="28"/>
    </row>
    <row r="8" spans="1:4" x14ac:dyDescent="0.25">
      <c r="A8" s="36" t="s">
        <v>1064</v>
      </c>
      <c r="B8" s="72">
        <f>Inputs!$B$8*Inputs!$B$17*Inputs!$B$20</f>
        <v>1.3455000000000002E-4</v>
      </c>
      <c r="C8" s="73">
        <f>Inputs!$B$8*Inputs!$B$18*Inputs!$B$20</f>
        <v>1.4430000000000001E-4</v>
      </c>
      <c r="D8" s="28"/>
    </row>
    <row r="9" spans="1:4" x14ac:dyDescent="0.25">
      <c r="A9" s="36" t="s">
        <v>1065</v>
      </c>
      <c r="B9" s="72">
        <f>Inputs!$B$9*Inputs!$B$17*Inputs!$B$20</f>
        <v>3.4500000000000003E-2</v>
      </c>
      <c r="C9" s="73">
        <f>Inputs!$B9*Inputs!$B$18*Inputs!$B$20</f>
        <v>3.6999999999999998E-2</v>
      </c>
      <c r="D9" s="28"/>
    </row>
    <row r="10" spans="1:4" x14ac:dyDescent="0.25">
      <c r="A10" s="36" t="s">
        <v>1066</v>
      </c>
      <c r="B10" s="72">
        <f>Inputs!$B$10*Inputs!$B$17*Inputs!$B$20</f>
        <v>6.299700000000001E-3</v>
      </c>
      <c r="C10" s="73">
        <f>Inputs!$B$10*Inputs!$B$18*Inputs!$B$20</f>
        <v>6.7562000000000004E-3</v>
      </c>
      <c r="D10" s="28"/>
    </row>
    <row r="11" spans="1:4" x14ac:dyDescent="0.25">
      <c r="A11" s="36" t="s">
        <v>1067</v>
      </c>
      <c r="B11" s="72">
        <f>Inputs!$B$11*Inputs!$B$17*Inputs!$B$20</f>
        <v>1.8009000000000001E-2</v>
      </c>
      <c r="C11" s="73">
        <f>Inputs!$B11*Inputs!$B$18*Inputs!$B$20</f>
        <v>1.9314000000000001E-2</v>
      </c>
      <c r="D11" s="28"/>
    </row>
    <row r="12" spans="1:4" x14ac:dyDescent="0.25">
      <c r="A12" s="36" t="s">
        <v>1068</v>
      </c>
      <c r="B12" s="72">
        <f>Inputs!$B$12*Inputs!$B$17*Inputs!$B$20</f>
        <v>5.0715000000000005E-3</v>
      </c>
      <c r="C12" s="73">
        <f>Inputs!$B12*Inputs!$B$18*Inputs!$B$20</f>
        <v>5.4390000000000003E-3</v>
      </c>
      <c r="D12" s="28"/>
    </row>
    <row r="13" spans="1:4" x14ac:dyDescent="0.25">
      <c r="A13" s="36" t="s">
        <v>1069</v>
      </c>
      <c r="B13" s="72">
        <f>Inputs!$B$13*Inputs!$B$17*Inputs!$B$20</f>
        <v>7.4520000000000017E-2</v>
      </c>
      <c r="C13" s="73">
        <f>Inputs!$B13*Inputs!$B$18*Inputs!$B$20</f>
        <v>7.9920000000000019E-2</v>
      </c>
      <c r="D13" s="28"/>
    </row>
    <row r="14" spans="1:4" x14ac:dyDescent="0.25">
      <c r="A14" s="36" t="s">
        <v>1070</v>
      </c>
      <c r="B14" s="72">
        <f>Inputs!$B$14*Inputs!$B$17*Inputs!$B$20</f>
        <v>3.4500000000000004E-3</v>
      </c>
      <c r="C14" s="73">
        <f>Inputs!$B14*Inputs!$B$18*Inputs!$B$20</f>
        <v>3.7000000000000002E-3</v>
      </c>
      <c r="D14" s="28"/>
    </row>
    <row r="15" spans="1:4" x14ac:dyDescent="0.25">
      <c r="A15" s="36" t="s">
        <v>1071</v>
      </c>
      <c r="B15" s="72">
        <f>Inputs!$B$15*Inputs!$B$17*Inputs!$B$20</f>
        <v>2.4495000000000003E-2</v>
      </c>
      <c r="C15" s="73">
        <f>Inputs!$B15*Inputs!$B$18*Inputs!$B$20</f>
        <v>2.6270000000000002E-2</v>
      </c>
      <c r="D15" s="28"/>
    </row>
    <row r="16" spans="1:4" x14ac:dyDescent="0.25">
      <c r="A16" s="36" t="s">
        <v>1072</v>
      </c>
      <c r="B16" s="72">
        <f>Inputs!$B$16*Inputs!$B$17*Inputs!$B$20</f>
        <v>6.2514000000000014E-2</v>
      </c>
      <c r="C16" s="73">
        <f>Inputs!$B16*Inputs!$B$18*Inputs!$B$20</f>
        <v>6.7044000000000006E-2</v>
      </c>
      <c r="D16" s="28"/>
    </row>
    <row r="17" spans="1:4" x14ac:dyDescent="0.25">
      <c r="A17" s="74" t="s">
        <v>1073</v>
      </c>
      <c r="B17" s="72">
        <f>Inputs!$B$16*Inputs!$B$17*Inputs!$B$20</f>
        <v>6.2514000000000014E-2</v>
      </c>
      <c r="C17" s="73">
        <f>Inputs!$B16*Inputs!$B$18*Inputs!$B$20</f>
        <v>6.7044000000000006E-2</v>
      </c>
      <c r="D17" s="28"/>
    </row>
    <row r="18" spans="1:4" x14ac:dyDescent="0.25">
      <c r="A18" s="74"/>
      <c r="B18" s="28"/>
      <c r="C18" s="28"/>
      <c r="D18" s="28"/>
    </row>
    <row r="19" spans="1:4" ht="14.45" customHeight="1" x14ac:dyDescent="0.25">
      <c r="A19" s="67" t="s">
        <v>1074</v>
      </c>
      <c r="B19" s="68"/>
      <c r="C19" s="69"/>
      <c r="D19" s="28"/>
    </row>
    <row r="20" spans="1:4" x14ac:dyDescent="0.25">
      <c r="A20" s="70" t="s">
        <v>1075</v>
      </c>
      <c r="B20" s="70" t="s">
        <v>1076</v>
      </c>
      <c r="C20" s="70" t="s">
        <v>1077</v>
      </c>
      <c r="D20" s="28"/>
    </row>
    <row r="21" spans="1:4" x14ac:dyDescent="0.25">
      <c r="B21" s="74">
        <f>Inputs!B19</f>
        <v>0</v>
      </c>
      <c r="C21" s="74" t="s">
        <v>1078</v>
      </c>
      <c r="D21" s="28"/>
    </row>
    <row r="22" spans="1:4" x14ac:dyDescent="0.25">
      <c r="A22" s="74"/>
      <c r="B22" s="74"/>
      <c r="C22" s="74"/>
      <c r="D22" s="28"/>
    </row>
    <row r="23" spans="1:4" x14ac:dyDescent="0.25">
      <c r="A23" s="74"/>
      <c r="B23" s="74"/>
      <c r="C23" s="74"/>
      <c r="D23" s="28"/>
    </row>
    <row r="24" spans="1:4" x14ac:dyDescent="0.25">
      <c r="A24" s="28"/>
      <c r="B24" s="28"/>
      <c r="C24" s="28"/>
      <c r="D24" s="28"/>
    </row>
    <row r="25" spans="1:4" x14ac:dyDescent="0.25">
      <c r="A25" s="28"/>
      <c r="B25" s="28"/>
      <c r="C25" s="28"/>
      <c r="D25" s="28"/>
    </row>
    <row r="26" spans="1:4" x14ac:dyDescent="0.25">
      <c r="A26" s="28"/>
      <c r="B26" s="28"/>
      <c r="C26" s="28"/>
      <c r="D26" s="28"/>
    </row>
    <row r="27" spans="1:4" x14ac:dyDescent="0.25">
      <c r="A27" s="28"/>
      <c r="B27" s="28"/>
      <c r="C27" s="28"/>
      <c r="D27" s="28"/>
    </row>
    <row r="28" spans="1:4" x14ac:dyDescent="0.25">
      <c r="A28" s="28"/>
      <c r="B28" s="28"/>
      <c r="C28" s="28"/>
      <c r="D28" s="28"/>
    </row>
    <row r="29" spans="1:4" x14ac:dyDescent="0.25">
      <c r="A29" s="28"/>
      <c r="B29" s="28"/>
      <c r="C29" s="28"/>
      <c r="D29" s="28"/>
    </row>
    <row r="30" spans="1:4" x14ac:dyDescent="0.25">
      <c r="A30" s="28"/>
      <c r="B30" s="28"/>
      <c r="C30" s="28"/>
      <c r="D30" s="28"/>
    </row>
    <row r="31" spans="1:4" x14ac:dyDescent="0.25">
      <c r="A31" s="28"/>
      <c r="B31" s="28"/>
      <c r="C31" s="28"/>
      <c r="D31" s="28"/>
    </row>
    <row r="32" spans="1:4" x14ac:dyDescent="0.25">
      <c r="A32" s="28"/>
      <c r="B32" s="28"/>
      <c r="C32" s="28"/>
      <c r="D32" s="28"/>
    </row>
    <row r="33" spans="1:4" x14ac:dyDescent="0.25">
      <c r="A33" s="28"/>
      <c r="B33" s="28"/>
      <c r="C33" s="28"/>
      <c r="D33" s="28"/>
    </row>
    <row r="34" spans="1:4" x14ac:dyDescent="0.25">
      <c r="A34" s="28"/>
      <c r="B34" s="28"/>
      <c r="C34" s="28"/>
      <c r="D34" s="28"/>
    </row>
  </sheetData>
  <sheetProtection sheet="1" objects="1" scenarios="1" formatCells="0" formatColumns="0" formatRows="0" sort="0" autoFilter="0"/>
  <autoFilter ref="A5:C5" xr:uid="{4CD40188-E13C-45BD-999C-176361DE1805}"/>
  <mergeCells count="3">
    <mergeCell ref="A3:C3"/>
    <mergeCell ref="A4:C4"/>
    <mergeCell ref="A19:C19"/>
  </mergeCells>
  <pageMargins left="0.7" right="0.7" top="0.75" bottom="0.75" header="0.3" footer="0.3"/>
  <pageSetup scale="88"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9B166-3B2E-463B-9858-3AC32666E687}">
  <sheetPr codeName="Sheet7">
    <tabColor theme="8"/>
    <pageSetUpPr fitToPage="1"/>
  </sheetPr>
  <dimension ref="A1:DE69"/>
  <sheetViews>
    <sheetView workbookViewId="0"/>
  </sheetViews>
  <sheetFormatPr defaultColWidth="8.85546875" defaultRowHeight="15" x14ac:dyDescent="0.25"/>
  <cols>
    <col min="1" max="1" width="32.85546875" style="10" customWidth="1"/>
    <col min="2" max="3" width="19.140625" style="10" customWidth="1"/>
    <col min="4" max="4" width="15" style="10" bestFit="1" customWidth="1"/>
    <col min="5" max="5" width="15.140625" style="10" bestFit="1" customWidth="1"/>
    <col min="6" max="6" width="16" style="10" bestFit="1" customWidth="1"/>
    <col min="7" max="7" width="15" style="10" bestFit="1" customWidth="1"/>
    <col min="8" max="8" width="15.140625" style="10" bestFit="1" customWidth="1"/>
    <col min="9" max="9" width="16" style="10" bestFit="1" customWidth="1"/>
    <col min="10" max="16384" width="8.85546875" style="10"/>
  </cols>
  <sheetData>
    <row r="1" spans="1:109" s="28" customFormat="1" ht="18.75" x14ac:dyDescent="0.3">
      <c r="A1" s="34" t="s">
        <v>1079</v>
      </c>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row>
    <row r="2" spans="1:109" s="28" customFormat="1" x14ac:dyDescent="0.25">
      <c r="A2" s="29"/>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row>
    <row r="3" spans="1:109" s="28" customFormat="1" x14ac:dyDescent="0.25">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row>
    <row r="4" spans="1:109" s="28" customFormat="1" x14ac:dyDescent="0.25">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row>
    <row r="5" spans="1:109" s="28" customFormat="1" x14ac:dyDescent="0.25">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row>
    <row r="6" spans="1:109" ht="75" x14ac:dyDescent="0.25">
      <c r="A6" s="56" t="s">
        <v>1042</v>
      </c>
      <c r="B6" s="75" t="s">
        <v>1043</v>
      </c>
      <c r="C6" s="75"/>
      <c r="D6" s="28"/>
      <c r="E6" s="28"/>
    </row>
    <row r="7" spans="1:109" x14ac:dyDescent="0.25">
      <c r="A7" s="62"/>
      <c r="B7" s="62" t="s">
        <v>1045</v>
      </c>
      <c r="C7" s="62" t="s">
        <v>1046</v>
      </c>
      <c r="D7" s="28"/>
      <c r="E7" s="28"/>
    </row>
    <row r="8" spans="1:109" x14ac:dyDescent="0.25">
      <c r="A8" s="36" t="s">
        <v>1047</v>
      </c>
      <c r="B8" s="63">
        <f>(Inputs!$B$6*Inputs!$B$17*Inputs!$B$33*Inputs!$B$20*Inputs!$B$21*Inputs!$B$22)/Inputs!$B$23</f>
        <v>5.6742840000000011E-5</v>
      </c>
      <c r="C8" s="63">
        <f>(Inputs!$C$6*Inputs!$C$17*Inputs!$C$33*Inputs!$C$20*Inputs!$C$21*Inputs!$C$22)/Inputs!$C$23</f>
        <v>5.6742840000000011E-5</v>
      </c>
      <c r="D8" s="28"/>
      <c r="E8" s="28"/>
    </row>
    <row r="9" spans="1:109" x14ac:dyDescent="0.25">
      <c r="A9" s="36" t="s">
        <v>1048</v>
      </c>
      <c r="B9" s="76">
        <f>Inputs!$B$38/B8</f>
        <v>126888.25585747909</v>
      </c>
      <c r="C9" s="76">
        <f>Inputs!$C$38/C8</f>
        <v>126888.25585747909</v>
      </c>
      <c r="D9" s="28"/>
      <c r="E9" s="28"/>
    </row>
    <row r="10" spans="1:109" s="28" customFormat="1" x14ac:dyDescent="0.25">
      <c r="B10" s="32"/>
      <c r="C10" s="32"/>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row>
    <row r="11" spans="1:109" s="28" customFormat="1" x14ac:dyDescent="0.25">
      <c r="B11" s="32"/>
      <c r="C11" s="32"/>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row>
    <row r="12" spans="1:109" ht="75" x14ac:dyDescent="0.25">
      <c r="A12" s="56" t="s">
        <v>1049</v>
      </c>
      <c r="B12" s="75" t="s">
        <v>1043</v>
      </c>
      <c r="C12" s="75"/>
      <c r="D12" s="28" t="s">
        <v>1080</v>
      </c>
      <c r="E12" s="28"/>
    </row>
    <row r="13" spans="1:109" x14ac:dyDescent="0.25">
      <c r="A13" s="62"/>
      <c r="B13" s="62" t="s">
        <v>1045</v>
      </c>
      <c r="C13" s="62" t="s">
        <v>1046</v>
      </c>
      <c r="D13" s="28" t="s">
        <v>1081</v>
      </c>
      <c r="E13" s="28"/>
    </row>
    <row r="14" spans="1:109" x14ac:dyDescent="0.25">
      <c r="A14" s="36" t="s">
        <v>1047</v>
      </c>
      <c r="B14" s="63">
        <f>(Inputs!$B$7*Inputs!$B$17*Inputs!$B$33*Inputs!$B$20*Inputs!$B$21*Inputs!$B$22)/Inputs!$B$23</f>
        <v>7.9833000000000011E-8</v>
      </c>
      <c r="C14" s="63">
        <f>(Inputs!$C$7*Inputs!$C$17*Inputs!$C$33*Inputs!$C$20*Inputs!$C$21*Inputs!$C$22)/Inputs!$C$23</f>
        <v>3.9793680000000003E-8</v>
      </c>
      <c r="D14" s="63">
        <f>(Inputs!$C$7*Inputs!$C$17*Inputs!$C$33*Inputs!$C$20*Inputs!$C$21*Inputs!$C$22)/Inputs!$D$23</f>
        <v>3.1630873846153849E-8</v>
      </c>
      <c r="E14" s="28"/>
    </row>
    <row r="15" spans="1:109" x14ac:dyDescent="0.25">
      <c r="A15" s="36" t="s">
        <v>1048</v>
      </c>
      <c r="B15" s="64">
        <f>Inputs!$B$38/B14</f>
        <v>90188268.009469762</v>
      </c>
      <c r="C15" s="64">
        <f>Inputs!$C$38/C14</f>
        <v>180933253.7227017</v>
      </c>
      <c r="D15" s="28"/>
      <c r="E15" s="28"/>
    </row>
    <row r="16" spans="1:109" s="28" customFormat="1" x14ac:dyDescent="0.25">
      <c r="B16" s="32"/>
      <c r="C16" s="32"/>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c r="DD16" s="10"/>
      <c r="DE16" s="10"/>
    </row>
    <row r="17" spans="1:109" s="28" customFormat="1" x14ac:dyDescent="0.25">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row>
    <row r="18" spans="1:109" s="28" customFormat="1" ht="75" x14ac:dyDescent="0.25">
      <c r="A18" s="56" t="s">
        <v>1050</v>
      </c>
      <c r="B18" s="75" t="s">
        <v>1043</v>
      </c>
      <c r="C18" s="75"/>
      <c r="D18" s="28" t="s">
        <v>1080</v>
      </c>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row>
    <row r="19" spans="1:109" s="28" customFormat="1" x14ac:dyDescent="0.25">
      <c r="A19" s="62"/>
      <c r="B19" s="62" t="s">
        <v>1045</v>
      </c>
      <c r="C19" s="62" t="s">
        <v>1046</v>
      </c>
      <c r="D19" s="28" t="s">
        <v>1081</v>
      </c>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row>
    <row r="20" spans="1:109" s="28" customFormat="1" x14ac:dyDescent="0.25">
      <c r="A20" s="36" t="s">
        <v>1047</v>
      </c>
      <c r="B20" s="63">
        <f>(Inputs!$B$8*Inputs!$B$17*Inputs!$B$33*Inputs!$B$20*Inputs!$B$21*Inputs!$B$22)/Inputs!$B$23</f>
        <v>2.3949900000000002E-7</v>
      </c>
      <c r="C20" s="63">
        <f>(Inputs!$C$8*Inputs!$C$17*Inputs!$C$33*Inputs!$C$20*Inputs!$C$21*Inputs!$C$22)/Inputs!$C$23</f>
        <v>2.3949900000000002E-7</v>
      </c>
      <c r="D20" s="63">
        <f>(Inputs!$C$8*Inputs!$C$17*Inputs!$C$33*Inputs!$C$20*Inputs!$C$21*Inputs!$C$22)/Inputs!$D$23</f>
        <v>1.9037100000000003E-7</v>
      </c>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c r="DE20" s="10"/>
    </row>
    <row r="21" spans="1:109" s="28" customFormat="1" x14ac:dyDescent="0.25">
      <c r="A21" s="36" t="s">
        <v>1048</v>
      </c>
      <c r="B21" s="64">
        <f>Inputs!$B$38/B20</f>
        <v>30062756.003156587</v>
      </c>
      <c r="C21" s="64">
        <f>Inputs!$C$38/C20</f>
        <v>30062756.003156587</v>
      </c>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row>
    <row r="22" spans="1:109" s="28" customFormat="1" x14ac:dyDescent="0.25">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row>
    <row r="23" spans="1:109" s="28" customFormat="1" x14ac:dyDescent="0.25">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row>
    <row r="24" spans="1:109" s="28" customFormat="1" ht="60" x14ac:dyDescent="0.25">
      <c r="A24" s="56" t="s">
        <v>1051</v>
      </c>
      <c r="B24" s="75" t="s">
        <v>1043</v>
      </c>
      <c r="C24" s="75"/>
      <c r="D24" s="28" t="s">
        <v>1080</v>
      </c>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c r="DE24" s="10"/>
    </row>
    <row r="25" spans="1:109" s="28" customFormat="1" x14ac:dyDescent="0.25">
      <c r="A25" s="62"/>
      <c r="B25" s="62" t="s">
        <v>1045</v>
      </c>
      <c r="C25" s="62" t="s">
        <v>1046</v>
      </c>
      <c r="D25" s="28" t="s">
        <v>1081</v>
      </c>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row>
    <row r="26" spans="1:109" s="28" customFormat="1" x14ac:dyDescent="0.25">
      <c r="A26" s="36" t="s">
        <v>1047</v>
      </c>
      <c r="B26" s="63">
        <f>(Inputs!$B$9*Inputs!$B$17*Inputs!$B$33*Inputs!$B$20*Inputs!$B$21*Inputs!$B$22)/Inputs!$B$23</f>
        <v>6.141000000000001E-5</v>
      </c>
      <c r="C26" s="63">
        <f>(Inputs!$C$9*Inputs!$C$17*Inputs!$C$33*Inputs!$C$20*Inputs!$C$21*Inputs!$C$22)/Inputs!$C$23</f>
        <v>6.141000000000001E-5</v>
      </c>
      <c r="D26" s="63">
        <f>(Inputs!$C$9*Inputs!$C$17*Inputs!$C$33*Inputs!$C$20*Inputs!$C$21*Inputs!$C$22)/Inputs!$D$23</f>
        <v>4.8813076923076932E-5</v>
      </c>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row>
    <row r="27" spans="1:109" s="28" customFormat="1" x14ac:dyDescent="0.25">
      <c r="A27" s="36" t="s">
        <v>1048</v>
      </c>
      <c r="B27" s="64">
        <f>Inputs!$B$38/B26</f>
        <v>117244.74841231068</v>
      </c>
      <c r="C27" s="64">
        <f>Inputs!$C$38/C26</f>
        <v>117244.74841231068</v>
      </c>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row>
    <row r="28" spans="1:109" s="28" customFormat="1" x14ac:dyDescent="0.25">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row>
    <row r="29" spans="1:109" s="28" customFormat="1" x14ac:dyDescent="0.25">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row>
    <row r="30" spans="1:109" s="28" customFormat="1" ht="75" x14ac:dyDescent="0.25">
      <c r="A30" s="56" t="s">
        <v>1052</v>
      </c>
      <c r="B30" s="75" t="s">
        <v>1043</v>
      </c>
      <c r="C30" s="75"/>
      <c r="D30" s="28" t="s">
        <v>1080</v>
      </c>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row>
    <row r="31" spans="1:109" s="28" customFormat="1" x14ac:dyDescent="0.25">
      <c r="A31" s="62"/>
      <c r="B31" s="62" t="s">
        <v>1045</v>
      </c>
      <c r="C31" s="62" t="s">
        <v>1046</v>
      </c>
      <c r="D31" s="28" t="s">
        <v>1081</v>
      </c>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row>
    <row r="32" spans="1:109" s="28" customFormat="1" x14ac:dyDescent="0.25">
      <c r="A32" s="36" t="s">
        <v>1047</v>
      </c>
      <c r="B32" s="63">
        <f>(Inputs!$B$10*Inputs!$B$17*Inputs!$B$33*Inputs!$B$20*Inputs!$B$21*Inputs!$B$22)/Inputs!$B$23</f>
        <v>1.1213466000000001E-5</v>
      </c>
      <c r="C32" s="63">
        <f>(Inputs!$C$10*Inputs!$C$17*Inputs!$C$33*Inputs!$C$20*Inputs!$C$21*Inputs!$C$22)/Inputs!$C$23</f>
        <v>1.1213466000000001E-5</v>
      </c>
      <c r="D32" s="63">
        <f>(Inputs!$C$10*Inputs!$C$17*Inputs!$C$33*Inputs!$C$20*Inputs!$C$21*Inputs!$C$22)/Inputs!$D$23</f>
        <v>8.9132678461538452E-6</v>
      </c>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row>
    <row r="33" spans="1:109" s="28" customFormat="1" x14ac:dyDescent="0.25">
      <c r="A33" s="36" t="s">
        <v>1048</v>
      </c>
      <c r="B33" s="64">
        <f>Inputs!$B$38/B32</f>
        <v>642085.15012218338</v>
      </c>
      <c r="C33" s="64">
        <f>Inputs!$C$38/C32</f>
        <v>642085.15012218338</v>
      </c>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row>
    <row r="34" spans="1:109" s="28" customFormat="1" x14ac:dyDescent="0.25">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row>
    <row r="35" spans="1:109" s="28" customFormat="1" x14ac:dyDescent="0.25">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row>
    <row r="36" spans="1:109" s="28" customFormat="1" ht="60" x14ac:dyDescent="0.25">
      <c r="A36" s="56" t="s">
        <v>1053</v>
      </c>
      <c r="B36" s="75" t="s">
        <v>1043</v>
      </c>
      <c r="C36" s="75"/>
      <c r="D36" s="28" t="s">
        <v>1080</v>
      </c>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row>
    <row r="37" spans="1:109" s="28" customFormat="1" x14ac:dyDescent="0.25">
      <c r="A37" s="62"/>
      <c r="B37" s="62" t="s">
        <v>1045</v>
      </c>
      <c r="C37" s="62" t="s">
        <v>1046</v>
      </c>
      <c r="D37" s="28" t="s">
        <v>1081</v>
      </c>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row>
    <row r="38" spans="1:109" s="28" customFormat="1" x14ac:dyDescent="0.25">
      <c r="A38" s="36" t="s">
        <v>1047</v>
      </c>
      <c r="B38" s="63">
        <f>(Inputs!$B$11*Inputs!$B$17*Inputs!$B$33*Inputs!$B$20*Inputs!$B$21*Inputs!$B$22)/Inputs!$B$23</f>
        <v>3.2056020000000008E-5</v>
      </c>
      <c r="C38" s="63">
        <f>(Inputs!$C$11*Inputs!$C$17*Inputs!$C$33*Inputs!$C$20*Inputs!$C$21*Inputs!$C$22)/Inputs!$C$23</f>
        <v>2.2107600000000005E-5</v>
      </c>
      <c r="D38" s="63">
        <f>(Inputs!$C$11*Inputs!$C$17*Inputs!$C$33*Inputs!$C$20*Inputs!$C$21*Inputs!$C$22)/Inputs!$D$23</f>
        <v>1.7572707692307696E-5</v>
      </c>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c r="DA38" s="10"/>
      <c r="DB38" s="10"/>
      <c r="DC38" s="10"/>
      <c r="DD38" s="10"/>
      <c r="DE38" s="10"/>
    </row>
    <row r="39" spans="1:109" s="28" customFormat="1" x14ac:dyDescent="0.25">
      <c r="A39" s="36" t="s">
        <v>1048</v>
      </c>
      <c r="B39" s="64">
        <f>Inputs!$B$38/B38</f>
        <v>224606.7977247331</v>
      </c>
      <c r="C39" s="64">
        <f>Inputs!$C$38/C38</f>
        <v>325679.85670086299</v>
      </c>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row>
    <row r="40" spans="1:109" s="28" customFormat="1" x14ac:dyDescent="0.25">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row>
    <row r="41" spans="1:109" s="28" customFormat="1" x14ac:dyDescent="0.25">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row>
    <row r="42" spans="1:109" ht="60" x14ac:dyDescent="0.25">
      <c r="A42" s="56" t="s">
        <v>1054</v>
      </c>
      <c r="B42" s="75" t="s">
        <v>1043</v>
      </c>
      <c r="C42" s="75"/>
      <c r="D42" s="28" t="s">
        <v>1080</v>
      </c>
    </row>
    <row r="43" spans="1:109" x14ac:dyDescent="0.25">
      <c r="A43" s="62"/>
      <c r="B43" s="62" t="s">
        <v>1045</v>
      </c>
      <c r="C43" s="62" t="s">
        <v>1046</v>
      </c>
      <c r="D43" s="28" t="s">
        <v>1081</v>
      </c>
    </row>
    <row r="44" spans="1:109" x14ac:dyDescent="0.25">
      <c r="A44" s="36" t="s">
        <v>1047</v>
      </c>
      <c r="B44" s="63">
        <f>(Inputs!$B$12*Inputs!$B$17*Inputs!$B$33*Inputs!$B$20*Inputs!$B$21*Inputs!$B$22)/Inputs!$B$23</f>
        <v>9.0272700000000021E-6</v>
      </c>
      <c r="C44" s="63">
        <f>(Inputs!$C$11*Inputs!$C$17*Inputs!$C$33*Inputs!$C$20*Inputs!$C$21*Inputs!$C$22)/Inputs!$C$23</f>
        <v>2.2107600000000005E-5</v>
      </c>
      <c r="D44" s="63">
        <f>(Inputs!$C$11*Inputs!$C$17*Inputs!$C$33*Inputs!$C$20*Inputs!$C$21*Inputs!$C$22)/Inputs!$D$23</f>
        <v>1.7572707692307696E-5</v>
      </c>
    </row>
    <row r="45" spans="1:109" x14ac:dyDescent="0.25">
      <c r="A45" s="36" t="s">
        <v>1048</v>
      </c>
      <c r="B45" s="64">
        <f>Inputs!$B$38/B44</f>
        <v>797583.32253272564</v>
      </c>
      <c r="C45" s="64">
        <f>Inputs!$C$38/C44</f>
        <v>325679.85670086299</v>
      </c>
      <c r="D45" s="28"/>
    </row>
    <row r="48" spans="1:109" ht="60" x14ac:dyDescent="0.25">
      <c r="A48" s="56" t="s">
        <v>1055</v>
      </c>
      <c r="B48" s="75" t="s">
        <v>1043</v>
      </c>
      <c r="C48" s="75"/>
      <c r="D48" s="28" t="s">
        <v>1080</v>
      </c>
    </row>
    <row r="49" spans="1:4" x14ac:dyDescent="0.25">
      <c r="A49" s="62"/>
      <c r="B49" s="62" t="s">
        <v>1045</v>
      </c>
      <c r="C49" s="62" t="s">
        <v>1046</v>
      </c>
      <c r="D49" s="28" t="s">
        <v>1081</v>
      </c>
    </row>
    <row r="50" spans="1:4" x14ac:dyDescent="0.25">
      <c r="A50" s="36" t="s">
        <v>1047</v>
      </c>
      <c r="B50" s="66">
        <f>(Inputs!$B$13*Inputs!$B$17*Inputs!$B$33*Inputs!$B$20*Inputs!$B$21*Inputs!$B$22)/Inputs!$B$23</f>
        <v>1.3264560000000004E-4</v>
      </c>
      <c r="C50" s="66">
        <f>(Inputs!$C$11*Inputs!$C$17*Inputs!$C$33*Inputs!$C$20*Inputs!$C$21*Inputs!$C$22)/Inputs!$C$23</f>
        <v>2.2107600000000005E-5</v>
      </c>
      <c r="D50" s="66">
        <f>(Inputs!$C$11*Inputs!$C$17*Inputs!$C$33*Inputs!$C$20*Inputs!$C$21*Inputs!$C$22)/Inputs!$D$23</f>
        <v>1.7572707692307696E-5</v>
      </c>
    </row>
    <row r="51" spans="1:4" x14ac:dyDescent="0.25">
      <c r="A51" s="36" t="s">
        <v>1048</v>
      </c>
      <c r="B51" s="64">
        <f>Inputs!$B$38/B50</f>
        <v>54279.976116810489</v>
      </c>
      <c r="C51" s="64">
        <f>Inputs!$C$38/C50</f>
        <v>325679.85670086299</v>
      </c>
      <c r="D51" s="28"/>
    </row>
    <row r="54" spans="1:4" ht="75" x14ac:dyDescent="0.25">
      <c r="A54" s="56" t="s">
        <v>1056</v>
      </c>
      <c r="B54" s="75" t="s">
        <v>1043</v>
      </c>
      <c r="C54" s="75"/>
      <c r="D54" s="28" t="s">
        <v>1080</v>
      </c>
    </row>
    <row r="55" spans="1:4" x14ac:dyDescent="0.25">
      <c r="A55" s="62"/>
      <c r="B55" s="62" t="s">
        <v>1045</v>
      </c>
      <c r="C55" s="62" t="s">
        <v>1046</v>
      </c>
      <c r="D55" s="28" t="s">
        <v>1081</v>
      </c>
    </row>
    <row r="56" spans="1:4" x14ac:dyDescent="0.25">
      <c r="A56" s="36" t="s">
        <v>1047</v>
      </c>
      <c r="B56" s="63">
        <f>(Inputs!$B$14*Inputs!$B$17*Inputs!$B$33*Inputs!$B$20*Inputs!$B$21*Inputs!$B$22)/Inputs!$B$23</f>
        <v>6.1410000000000002E-6</v>
      </c>
      <c r="C56" s="63">
        <f>(Inputs!$C$11*Inputs!$C$17*Inputs!$C$33*Inputs!$C$20*Inputs!$C$21*Inputs!$C$22)/Inputs!$C$23</f>
        <v>2.2107600000000005E-5</v>
      </c>
      <c r="D56" s="63">
        <f>(Inputs!$C$11*Inputs!$C$17*Inputs!$C$33*Inputs!$C$20*Inputs!$C$21*Inputs!$C$22)/Inputs!$D$23</f>
        <v>1.7572707692307696E-5</v>
      </c>
    </row>
    <row r="57" spans="1:4" x14ac:dyDescent="0.25">
      <c r="A57" s="36" t="s">
        <v>1048</v>
      </c>
      <c r="B57" s="64">
        <f>Inputs!$B$38/B56</f>
        <v>1172447.484123107</v>
      </c>
      <c r="C57" s="64">
        <f>Inputs!$C$38/C56</f>
        <v>325679.85670086299</v>
      </c>
      <c r="D57" s="28"/>
    </row>
    <row r="60" spans="1:4" ht="75" x14ac:dyDescent="0.25">
      <c r="A60" s="56" t="s">
        <v>1057</v>
      </c>
      <c r="B60" s="75" t="s">
        <v>1043</v>
      </c>
      <c r="C60" s="75"/>
      <c r="D60" s="28" t="s">
        <v>1080</v>
      </c>
    </row>
    <row r="61" spans="1:4" x14ac:dyDescent="0.25">
      <c r="A61" s="62"/>
      <c r="B61" s="62" t="s">
        <v>1045</v>
      </c>
      <c r="C61" s="62" t="s">
        <v>1046</v>
      </c>
      <c r="D61" s="28" t="s">
        <v>1081</v>
      </c>
    </row>
    <row r="62" spans="1:4" x14ac:dyDescent="0.25">
      <c r="A62" s="36" t="s">
        <v>1047</v>
      </c>
      <c r="B62" s="63">
        <f>(Inputs!$B$15*Inputs!$B$17*Inputs!$B$33*Inputs!$B$20*Inputs!$B$21*Inputs!$B$22)/Inputs!$B$23</f>
        <v>4.3601100000000005E-5</v>
      </c>
      <c r="C62" s="63">
        <f>(Inputs!$C$11*Inputs!$C$17*Inputs!$C$33*Inputs!$C$20*Inputs!$C$21*Inputs!$C$22)/Inputs!$C$23</f>
        <v>2.2107600000000005E-5</v>
      </c>
      <c r="D62" s="63">
        <f>(Inputs!$C$11*Inputs!$C$17*Inputs!$C$33*Inputs!$C$20*Inputs!$C$21*Inputs!$C$22)/Inputs!$D$23</f>
        <v>1.7572707692307696E-5</v>
      </c>
    </row>
    <row r="63" spans="1:4" x14ac:dyDescent="0.25">
      <c r="A63" s="36" t="s">
        <v>1048</v>
      </c>
      <c r="B63" s="64">
        <f>Inputs!$B$38/B62</f>
        <v>165133.44846804324</v>
      </c>
      <c r="C63" s="64">
        <f>Inputs!$C$38/C62</f>
        <v>325679.85670086299</v>
      </c>
      <c r="D63" s="28"/>
    </row>
    <row r="66" spans="1:4" ht="45" x14ac:dyDescent="0.25">
      <c r="A66" s="56" t="s">
        <v>1058</v>
      </c>
      <c r="B66" s="75" t="s">
        <v>1043</v>
      </c>
      <c r="C66" s="75"/>
      <c r="D66" s="28" t="s">
        <v>1080</v>
      </c>
    </row>
    <row r="67" spans="1:4" x14ac:dyDescent="0.25">
      <c r="A67" s="62"/>
      <c r="B67" s="62" t="s">
        <v>1045</v>
      </c>
      <c r="C67" s="62" t="s">
        <v>1046</v>
      </c>
      <c r="D67" s="28" t="s">
        <v>1081</v>
      </c>
    </row>
    <row r="68" spans="1:4" x14ac:dyDescent="0.25">
      <c r="A68" s="36" t="s">
        <v>1047</v>
      </c>
      <c r="B68" s="63">
        <f>(Inputs!$B$16*Inputs!$B$17*Inputs!$B$33*Inputs!$B$20*Inputs!$B$21*Inputs!$B$22)/Inputs!$B$23</f>
        <v>1.1127492000000003E-4</v>
      </c>
      <c r="C68" s="63">
        <f>(Inputs!$C$11*Inputs!$C$17*Inputs!$C$33*Inputs!$C$20*Inputs!$C$21*Inputs!$C$22)/Inputs!$C$23</f>
        <v>2.2107600000000005E-5</v>
      </c>
      <c r="D68" s="63">
        <f>(Inputs!$C$11*Inputs!$C$17*Inputs!$C$33*Inputs!$C$20*Inputs!$C$21*Inputs!$C$22)/Inputs!$D$23</f>
        <v>1.7572707692307696E-5</v>
      </c>
    </row>
    <row r="69" spans="1:4" x14ac:dyDescent="0.25">
      <c r="A69" s="36" t="s">
        <v>1048</v>
      </c>
      <c r="B69" s="64">
        <f>Inputs!$B$38/B68</f>
        <v>64704.607291562177</v>
      </c>
      <c r="C69" s="64">
        <f>Inputs!$C$38/C68</f>
        <v>325679.85670086299</v>
      </c>
      <c r="D69" s="28"/>
    </row>
  </sheetData>
  <sheetProtection sheet="1" objects="1" scenarios="1" formatCells="0" formatColumns="0" formatRows="0" sort="0" autoFilter="0"/>
  <autoFilter ref="A6:C6" xr:uid="{6B09B166-3B2E-463B-9858-3AC32666E687}">
    <filterColumn colId="1" showButton="0"/>
  </autoFilter>
  <mergeCells count="11">
    <mergeCell ref="B42:C42"/>
    <mergeCell ref="B48:C48"/>
    <mergeCell ref="B54:C54"/>
    <mergeCell ref="B60:C60"/>
    <mergeCell ref="B66:C66"/>
    <mergeCell ref="B36:C36"/>
    <mergeCell ref="B30:C30"/>
    <mergeCell ref="B6:C6"/>
    <mergeCell ref="B12:C12"/>
    <mergeCell ref="B18:C18"/>
    <mergeCell ref="B24:C24"/>
  </mergeCells>
  <phoneticPr fontId="3" type="noConversion"/>
  <pageMargins left="0.7" right="0.7" top="0.75" bottom="0.75" header="0.3" footer="0.3"/>
  <pageSetup scale="97"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cellIs" priority="12" operator="lessThan" id="{B6AC30B5-9A15-44F7-A032-5BEFD9C21B3F}">
            <xm:f>Inputs!$C$39</xm:f>
            <x14:dxf>
              <font>
                <color rgb="FF9C0006"/>
              </font>
              <fill>
                <patternFill>
                  <bgColor rgb="FFFFC7CE"/>
                </patternFill>
              </fill>
            </x14:dxf>
          </x14:cfRule>
          <xm:sqref>B9:C9</xm:sqref>
        </x14:conditionalFormatting>
        <x14:conditionalFormatting xmlns:xm="http://schemas.microsoft.com/office/excel/2006/main">
          <x14:cfRule type="cellIs" priority="11" operator="lessThan" id="{144479A7-5316-4FE3-96F1-B840C07C3379}">
            <xm:f>Inputs!$C$39</xm:f>
            <x14:dxf>
              <font>
                <color rgb="FF9C0006"/>
              </font>
              <fill>
                <patternFill>
                  <bgColor rgb="FFFFC7CE"/>
                </patternFill>
              </fill>
            </x14:dxf>
          </x14:cfRule>
          <xm:sqref>B15:C15</xm:sqref>
        </x14:conditionalFormatting>
        <x14:conditionalFormatting xmlns:xm="http://schemas.microsoft.com/office/excel/2006/main">
          <x14:cfRule type="cellIs" priority="10" operator="lessThan" id="{13743CB3-919A-48F2-8B09-CAAEB9D9426B}">
            <xm:f>Inputs!$C$39</xm:f>
            <x14:dxf>
              <font>
                <color rgb="FF9C0006"/>
              </font>
              <fill>
                <patternFill>
                  <bgColor rgb="FFFFC7CE"/>
                </patternFill>
              </fill>
            </x14:dxf>
          </x14:cfRule>
          <xm:sqref>B21:C21</xm:sqref>
        </x14:conditionalFormatting>
        <x14:conditionalFormatting xmlns:xm="http://schemas.microsoft.com/office/excel/2006/main">
          <x14:cfRule type="cellIs" priority="9" operator="lessThan" id="{36EEDFBE-1A91-48B5-9C70-54679968EE3A}">
            <xm:f>Inputs!$C$39</xm:f>
            <x14:dxf>
              <font>
                <color rgb="FF9C0006"/>
              </font>
              <fill>
                <patternFill>
                  <bgColor rgb="FFFFC7CE"/>
                </patternFill>
              </fill>
            </x14:dxf>
          </x14:cfRule>
          <xm:sqref>B27:C27</xm:sqref>
        </x14:conditionalFormatting>
        <x14:conditionalFormatting xmlns:xm="http://schemas.microsoft.com/office/excel/2006/main">
          <x14:cfRule type="cellIs" priority="8" operator="lessThan" id="{C40913ED-FFF0-4C31-8D30-A87EA7E041CD}">
            <xm:f>Inputs!$C$39</xm:f>
            <x14:dxf>
              <font>
                <color rgb="FF9C0006"/>
              </font>
              <fill>
                <patternFill>
                  <bgColor rgb="FFFFC7CE"/>
                </patternFill>
              </fill>
            </x14:dxf>
          </x14:cfRule>
          <xm:sqref>B33:C33</xm:sqref>
        </x14:conditionalFormatting>
        <x14:conditionalFormatting xmlns:xm="http://schemas.microsoft.com/office/excel/2006/main">
          <x14:cfRule type="cellIs" priority="7" operator="lessThan" id="{4E37DC6D-2EA8-49F6-8ED6-3E8AB1843702}">
            <xm:f>Inputs!$C$39</xm:f>
            <x14:dxf>
              <font>
                <color rgb="FF9C0006"/>
              </font>
              <fill>
                <patternFill>
                  <bgColor rgb="FFFFC7CE"/>
                </patternFill>
              </fill>
            </x14:dxf>
          </x14:cfRule>
          <xm:sqref>B39:C39</xm:sqref>
        </x14:conditionalFormatting>
        <x14:conditionalFormatting xmlns:xm="http://schemas.microsoft.com/office/excel/2006/main">
          <x14:cfRule type="cellIs" priority="5" operator="lessThan" id="{1D98FC90-CA62-40B1-B353-1894B18664D3}">
            <xm:f>Inputs!$C$39</xm:f>
            <x14:dxf>
              <font>
                <color rgb="FF9C0006"/>
              </font>
              <fill>
                <patternFill>
                  <bgColor rgb="FFFFC7CE"/>
                </patternFill>
              </fill>
            </x14:dxf>
          </x14:cfRule>
          <xm:sqref>B45:C45</xm:sqref>
        </x14:conditionalFormatting>
        <x14:conditionalFormatting xmlns:xm="http://schemas.microsoft.com/office/excel/2006/main">
          <x14:cfRule type="cellIs" priority="4" operator="lessThan" id="{2750260D-226D-4DAA-ABF6-7FE5B3E5CCA2}">
            <xm:f>Inputs!$C$39</xm:f>
            <x14:dxf>
              <font>
                <color rgb="FF9C0006"/>
              </font>
              <fill>
                <patternFill>
                  <bgColor rgb="FFFFC7CE"/>
                </patternFill>
              </fill>
            </x14:dxf>
          </x14:cfRule>
          <xm:sqref>B51:C51</xm:sqref>
        </x14:conditionalFormatting>
        <x14:conditionalFormatting xmlns:xm="http://schemas.microsoft.com/office/excel/2006/main">
          <x14:cfRule type="cellIs" priority="3" operator="lessThan" id="{5C914DC0-6848-4F7C-B0F2-560AB1FCB153}">
            <xm:f>Inputs!$C$39</xm:f>
            <x14:dxf>
              <font>
                <color rgb="FF9C0006"/>
              </font>
              <fill>
                <patternFill>
                  <bgColor rgb="FFFFC7CE"/>
                </patternFill>
              </fill>
            </x14:dxf>
          </x14:cfRule>
          <xm:sqref>B57:C57</xm:sqref>
        </x14:conditionalFormatting>
        <x14:conditionalFormatting xmlns:xm="http://schemas.microsoft.com/office/excel/2006/main">
          <x14:cfRule type="cellIs" priority="2" operator="lessThan" id="{9F530875-2E0C-4997-A676-29ECE4E5FE6D}">
            <xm:f>Inputs!$C$39</xm:f>
            <x14:dxf>
              <font>
                <color rgb="FF9C0006"/>
              </font>
              <fill>
                <patternFill>
                  <bgColor rgb="FFFFC7CE"/>
                </patternFill>
              </fill>
            </x14:dxf>
          </x14:cfRule>
          <xm:sqref>B63:C63</xm:sqref>
        </x14:conditionalFormatting>
        <x14:conditionalFormatting xmlns:xm="http://schemas.microsoft.com/office/excel/2006/main">
          <x14:cfRule type="cellIs" priority="1" operator="lessThan" id="{20929336-7EFE-4101-98E4-CD7D48D44CA8}">
            <xm:f>Inputs!$C$39</xm:f>
            <x14:dxf>
              <font>
                <color rgb="FF9C0006"/>
              </font>
              <fill>
                <patternFill>
                  <bgColor rgb="FFFFC7CE"/>
                </patternFill>
              </fill>
            </x14:dxf>
          </x14:cfRule>
          <xm:sqref>B69:C69</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127BB-B21C-4377-ADCB-618FFA62EB16}">
  <sheetPr codeName="Sheet8">
    <tabColor theme="8"/>
    <pageSetUpPr fitToPage="1"/>
  </sheetPr>
  <dimension ref="A1:Q73"/>
  <sheetViews>
    <sheetView workbookViewId="0"/>
  </sheetViews>
  <sheetFormatPr defaultColWidth="8.85546875" defaultRowHeight="15" x14ac:dyDescent="0.25"/>
  <cols>
    <col min="1" max="1" width="33.140625" style="10" customWidth="1"/>
    <col min="2" max="2" width="20.42578125" style="10" customWidth="1"/>
    <col min="3" max="3" width="18.42578125" style="10" customWidth="1"/>
    <col min="4" max="4" width="17.140625" style="10" customWidth="1"/>
    <col min="5" max="5" width="18.140625" style="10" bestFit="1" customWidth="1"/>
    <col min="6" max="6" width="12.42578125" style="28" bestFit="1" customWidth="1"/>
    <col min="7" max="7" width="13.140625" style="28" bestFit="1" customWidth="1"/>
    <col min="8" max="17" width="8.85546875" style="28"/>
    <col min="18" max="16384" width="8.85546875" style="10"/>
  </cols>
  <sheetData>
    <row r="1" spans="1:8" s="28" customFormat="1" ht="18.75" x14ac:dyDescent="0.3">
      <c r="A1" s="34" t="s">
        <v>1082</v>
      </c>
    </row>
    <row r="2" spans="1:8" s="28" customFormat="1" x14ac:dyDescent="0.25">
      <c r="A2" s="29"/>
    </row>
    <row r="3" spans="1:8" s="28" customFormat="1" x14ac:dyDescent="0.25"/>
    <row r="4" spans="1:8" s="28" customFormat="1" x14ac:dyDescent="0.25"/>
    <row r="5" spans="1:8" s="28" customFormat="1" x14ac:dyDescent="0.25"/>
    <row r="6" spans="1:8" x14ac:dyDescent="0.25">
      <c r="A6" s="77" t="s">
        <v>1083</v>
      </c>
      <c r="B6" s="75" t="s">
        <v>1043</v>
      </c>
      <c r="C6" s="75"/>
      <c r="D6" s="75"/>
      <c r="E6" s="75"/>
      <c r="F6" s="78"/>
      <c r="G6" s="78"/>
      <c r="H6" s="78"/>
    </row>
    <row r="7" spans="1:8" x14ac:dyDescent="0.25">
      <c r="A7" s="77"/>
      <c r="B7" s="79" t="s">
        <v>1084</v>
      </c>
      <c r="C7" s="79"/>
      <c r="D7" s="79" t="s">
        <v>1085</v>
      </c>
      <c r="E7" s="79"/>
    </row>
    <row r="8" spans="1:8" x14ac:dyDescent="0.25">
      <c r="A8" s="62"/>
      <c r="B8" s="80" t="s">
        <v>1045</v>
      </c>
      <c r="C8" s="80" t="s">
        <v>1046</v>
      </c>
      <c r="D8" s="80" t="s">
        <v>1045</v>
      </c>
      <c r="E8" s="80" t="s">
        <v>1046</v>
      </c>
      <c r="F8" s="32"/>
      <c r="G8" s="32"/>
      <c r="H8" s="32"/>
    </row>
    <row r="9" spans="1:8" x14ac:dyDescent="0.25">
      <c r="A9" s="36" t="s">
        <v>1047</v>
      </c>
      <c r="B9" s="63">
        <f>(Inputs!$B$6*Inputs!$B$17*Inputs!B35*Inputs!B20*Inputs!B21*Inputs!B22)/Inputs!B23</f>
        <v>8.6070600000000009E-5</v>
      </c>
      <c r="C9" s="63">
        <f>(Inputs!C6*Inputs!C17*Inputs!C35*Inputs!C20*Inputs!C21*Inputs!C22)/Inputs!C23</f>
        <v>8.6070600000000009E-5</v>
      </c>
      <c r="D9" s="63">
        <f>(Inputs!B6*Inputs!$B$17*Inputs!B36*Inputs!B20*Inputs!B21*Inputs!B22)/Inputs!B23</f>
        <v>6.5604924000000015E-4</v>
      </c>
      <c r="E9" s="63">
        <f>(Inputs!C6*Inputs!C17*Inputs!C36*Inputs!C20*Inputs!C21*Inputs!C22)/Inputs!C23</f>
        <v>6.5604924000000015E-4</v>
      </c>
    </row>
    <row r="10" spans="1:8" x14ac:dyDescent="0.25">
      <c r="A10" s="36" t="s">
        <v>1048</v>
      </c>
      <c r="B10" s="76">
        <f>Inputs!$B$38/B9</f>
        <v>83652.257565301043</v>
      </c>
      <c r="C10" s="76">
        <f>Inputs!$C$38/C9</f>
        <v>83652.257565301043</v>
      </c>
      <c r="D10" s="76">
        <f>Inputs!$B$38/D9</f>
        <v>10974.785977954945</v>
      </c>
      <c r="E10" s="76">
        <f>Inputs!$C$38/E9</f>
        <v>10974.785977954945</v>
      </c>
    </row>
    <row r="11" spans="1:8" s="28" customFormat="1" x14ac:dyDescent="0.25">
      <c r="B11" s="81"/>
      <c r="C11" s="81"/>
      <c r="D11" s="81"/>
      <c r="E11" s="81"/>
    </row>
    <row r="12" spans="1:8" s="28" customFormat="1" x14ac:dyDescent="0.25">
      <c r="B12" s="81"/>
      <c r="C12" s="81"/>
      <c r="D12" s="81"/>
      <c r="E12" s="81"/>
      <c r="F12" s="78"/>
      <c r="G12" s="78"/>
      <c r="H12" s="78"/>
    </row>
    <row r="13" spans="1:8" x14ac:dyDescent="0.25">
      <c r="A13" s="77" t="s">
        <v>1086</v>
      </c>
      <c r="B13" s="75" t="s">
        <v>1043</v>
      </c>
      <c r="C13" s="75"/>
      <c r="D13" s="75"/>
      <c r="E13" s="75"/>
    </row>
    <row r="14" spans="1:8" x14ac:dyDescent="0.25">
      <c r="A14" s="77"/>
      <c r="B14" s="79" t="s">
        <v>1084</v>
      </c>
      <c r="C14" s="79"/>
      <c r="D14" s="79" t="s">
        <v>1085</v>
      </c>
      <c r="E14" s="79"/>
    </row>
    <row r="15" spans="1:8" x14ac:dyDescent="0.25">
      <c r="A15" s="62"/>
      <c r="B15" s="80" t="s">
        <v>1045</v>
      </c>
      <c r="C15" s="80" t="s">
        <v>1046</v>
      </c>
      <c r="D15" s="80" t="s">
        <v>1045</v>
      </c>
      <c r="E15" s="80" t="s">
        <v>1046</v>
      </c>
    </row>
    <row r="16" spans="1:8" x14ac:dyDescent="0.25">
      <c r="A16" s="36" t="s">
        <v>1047</v>
      </c>
      <c r="B16" s="63">
        <f>(Inputs!B7*Inputs!$B$17*Inputs!B35*Inputs!B20*Inputs!B21*Inputs!B22)/Inputs!B23</f>
        <v>1.2109500000000001E-7</v>
      </c>
      <c r="C16" s="63">
        <f>(Inputs!C7*Inputs!C17*Inputs!C35*Inputs!C20*Inputs!C21*Inputs!C22)/Inputs!C23</f>
        <v>6.0361200000000005E-8</v>
      </c>
      <c r="D16" s="63">
        <f>(Inputs!B7*Inputs!$B$17*Inputs!B36*Inputs!B20*Inputs!B21*Inputs!B22)/Inputs!B23</f>
        <v>9.2301300000000003E-7</v>
      </c>
      <c r="E16" s="63">
        <f>(Inputs!C7*Inputs!C17*Inputs!C36*Inputs!C20*Inputs!C21*Inputs!C22)/Inputs!C23</f>
        <v>4.6008647999999998E-7</v>
      </c>
    </row>
    <row r="17" spans="1:8" x14ac:dyDescent="0.25">
      <c r="A17" s="36" t="s">
        <v>1048</v>
      </c>
      <c r="B17" s="64">
        <f>Inputs!$B$38/B16</f>
        <v>59457450.761798583</v>
      </c>
      <c r="C17" s="64">
        <f>Inputs!$C$38/C16</f>
        <v>119281922.82459593</v>
      </c>
      <c r="D17" s="64">
        <f>Inputs!$B$38/D16</f>
        <v>7800540.1874079779</v>
      </c>
      <c r="E17" s="64">
        <f>Inputs!$C$38/E16</f>
        <v>15649231.857454278</v>
      </c>
    </row>
    <row r="18" spans="1:8" s="28" customFormat="1" x14ac:dyDescent="0.25">
      <c r="B18" s="81"/>
      <c r="C18" s="81"/>
      <c r="D18" s="81"/>
      <c r="E18" s="81"/>
      <c r="F18" s="78"/>
      <c r="G18" s="78"/>
      <c r="H18" s="78"/>
    </row>
    <row r="19" spans="1:8" s="28" customFormat="1" x14ac:dyDescent="0.25">
      <c r="B19" s="81"/>
      <c r="C19" s="81"/>
      <c r="D19" s="81"/>
      <c r="E19" s="81"/>
    </row>
    <row r="20" spans="1:8" s="28" customFormat="1" x14ac:dyDescent="0.25">
      <c r="A20" s="77" t="s">
        <v>1087</v>
      </c>
      <c r="B20" s="82" t="s">
        <v>1043</v>
      </c>
      <c r="C20" s="82"/>
      <c r="D20" s="82"/>
      <c r="E20" s="82"/>
    </row>
    <row r="21" spans="1:8" s="28" customFormat="1" x14ac:dyDescent="0.25">
      <c r="A21" s="77"/>
      <c r="B21" s="79" t="s">
        <v>1084</v>
      </c>
      <c r="C21" s="79"/>
      <c r="D21" s="79" t="s">
        <v>1085</v>
      </c>
      <c r="E21" s="79"/>
    </row>
    <row r="22" spans="1:8" s="28" customFormat="1" x14ac:dyDescent="0.25">
      <c r="A22" s="62"/>
      <c r="B22" s="80" t="s">
        <v>1045</v>
      </c>
      <c r="C22" s="80" t="s">
        <v>1046</v>
      </c>
      <c r="D22" s="80" t="s">
        <v>1045</v>
      </c>
      <c r="E22" s="80" t="s">
        <v>1046</v>
      </c>
    </row>
    <row r="23" spans="1:8" s="28" customFormat="1" x14ac:dyDescent="0.25">
      <c r="A23" s="36" t="s">
        <v>1047</v>
      </c>
      <c r="B23" s="63">
        <f>(Inputs!B8*Inputs!$B$17*Inputs!B35*Inputs!B20*Inputs!B21*Inputs!B22)/Inputs!B23</f>
        <v>3.6328500000000004E-7</v>
      </c>
      <c r="C23" s="63">
        <f>(Inputs!C8*Inputs!C17*Inputs!C35*Inputs!C20*Inputs!C21*Inputs!C22)/Inputs!C23</f>
        <v>3.6328500000000004E-7</v>
      </c>
      <c r="D23" s="63">
        <f>(Inputs!B8*Inputs!$B$17*Inputs!B36*Inputs!B20*Inputs!B21*Inputs!B22)/Inputs!B23</f>
        <v>2.7690390000000001E-6</v>
      </c>
      <c r="E23" s="63">
        <f>(Inputs!C8*Inputs!C17*Inputs!C36*Inputs!C20*Inputs!C21*Inputs!C22)/Inputs!C23</f>
        <v>2.7690390000000005E-6</v>
      </c>
    </row>
    <row r="24" spans="1:8" s="28" customFormat="1" x14ac:dyDescent="0.25">
      <c r="A24" s="36" t="s">
        <v>1048</v>
      </c>
      <c r="B24" s="64">
        <f>Inputs!$B$38/B23</f>
        <v>19819150.25393286</v>
      </c>
      <c r="C24" s="64">
        <f>Inputs!$C$38/C23</f>
        <v>19819150.25393286</v>
      </c>
      <c r="D24" s="64">
        <f>Inputs!$B$38/D23</f>
        <v>2600180.062469326</v>
      </c>
      <c r="E24" s="64">
        <f>Inputs!$C$38/E23</f>
        <v>2600180.0624693255</v>
      </c>
    </row>
    <row r="25" spans="1:8" s="28" customFormat="1" x14ac:dyDescent="0.25"/>
    <row r="26" spans="1:8" s="28" customFormat="1" x14ac:dyDescent="0.25"/>
    <row r="27" spans="1:8" s="28" customFormat="1" x14ac:dyDescent="0.25">
      <c r="A27" s="77" t="s">
        <v>1086</v>
      </c>
      <c r="B27" s="82" t="s">
        <v>1043</v>
      </c>
      <c r="C27" s="82"/>
      <c r="D27" s="82"/>
      <c r="E27" s="82"/>
    </row>
    <row r="28" spans="1:8" s="28" customFormat="1" x14ac:dyDescent="0.25">
      <c r="A28" s="77"/>
      <c r="B28" s="79" t="s">
        <v>1084</v>
      </c>
      <c r="C28" s="79"/>
      <c r="D28" s="79" t="s">
        <v>1085</v>
      </c>
      <c r="E28" s="79"/>
    </row>
    <row r="29" spans="1:8" s="28" customFormat="1" x14ac:dyDescent="0.25">
      <c r="A29" s="62"/>
      <c r="B29" s="80" t="s">
        <v>1045</v>
      </c>
      <c r="C29" s="80" t="s">
        <v>1046</v>
      </c>
      <c r="D29" s="80" t="s">
        <v>1045</v>
      </c>
      <c r="E29" s="80" t="s">
        <v>1046</v>
      </c>
    </row>
    <row r="30" spans="1:8" s="28" customFormat="1" x14ac:dyDescent="0.25">
      <c r="A30" s="36" t="s">
        <v>1047</v>
      </c>
      <c r="B30" s="63">
        <f>(Inputs!$B$9*Inputs!$B$17*Inputs!$B$35*Inputs!$B$20*Inputs!$B$21*Inputs!$B$22)/Inputs!$B$23</f>
        <v>9.3150000000000014E-5</v>
      </c>
      <c r="C30" s="63">
        <f>(Inputs!$C$9*Inputs!$C$17*Inputs!$C$35*Inputs!$C$20*Inputs!$C$21*Inputs!$C$22)/Inputs!$C$23</f>
        <v>9.3150000000000014E-5</v>
      </c>
      <c r="D30" s="63">
        <f>(Inputs!$B$9*Inputs!$B$17*Inputs!$B$36*Inputs!$B$20*Inputs!$B$21*Inputs!$B$22)/Inputs!$B$23</f>
        <v>7.1001000000000007E-4</v>
      </c>
      <c r="E30" s="63">
        <f>(Inputs!$C$9*Inputs!$C$17*Inputs!$C$36*Inputs!$C$20*Inputs!$C$21*Inputs!$C$22)/Inputs!$C$23</f>
        <v>7.1001000000000007E-4</v>
      </c>
    </row>
    <row r="31" spans="1:8" s="28" customFormat="1" x14ac:dyDescent="0.25">
      <c r="A31" s="36" t="s">
        <v>1048</v>
      </c>
      <c r="B31" s="64">
        <f>Inputs!$B$38/B30</f>
        <v>77294.685990338156</v>
      </c>
      <c r="C31" s="64">
        <f>Inputs!$C$38/C30</f>
        <v>77294.685990338156</v>
      </c>
      <c r="D31" s="64">
        <f>Inputs!$B$38/D30</f>
        <v>10140.702243630371</v>
      </c>
      <c r="E31" s="64">
        <f>Inputs!$C$38/E30</f>
        <v>10140.702243630371</v>
      </c>
    </row>
    <row r="32" spans="1:8" s="28" customFormat="1" x14ac:dyDescent="0.25"/>
    <row r="33" spans="1:8" s="28" customFormat="1" x14ac:dyDescent="0.25"/>
    <row r="34" spans="1:8" x14ac:dyDescent="0.25">
      <c r="A34" s="77" t="s">
        <v>1087</v>
      </c>
      <c r="B34" s="82" t="s">
        <v>1043</v>
      </c>
      <c r="C34" s="82"/>
      <c r="D34" s="82"/>
      <c r="E34" s="82"/>
      <c r="F34" s="32"/>
      <c r="G34" s="32"/>
      <c r="H34" s="32"/>
    </row>
    <row r="35" spans="1:8" x14ac:dyDescent="0.25">
      <c r="A35" s="77"/>
      <c r="B35" s="79" t="s">
        <v>1084</v>
      </c>
      <c r="C35" s="79"/>
      <c r="D35" s="79" t="s">
        <v>1085</v>
      </c>
      <c r="E35" s="79"/>
    </row>
    <row r="36" spans="1:8" x14ac:dyDescent="0.25">
      <c r="A36" s="62"/>
      <c r="B36" s="80" t="s">
        <v>1045</v>
      </c>
      <c r="C36" s="80" t="s">
        <v>1046</v>
      </c>
      <c r="D36" s="80" t="s">
        <v>1045</v>
      </c>
      <c r="E36" s="80" t="s">
        <v>1046</v>
      </c>
    </row>
    <row r="37" spans="1:8" x14ac:dyDescent="0.25">
      <c r="A37" s="36" t="s">
        <v>1047</v>
      </c>
      <c r="B37" s="63">
        <f>(Inputs!$B$10*Inputs!$B$17*Inputs!$B$35*Inputs!$B$20*Inputs!$B$21*Inputs!$B$22)/Inputs!$B$23</f>
        <v>1.7009190000000006E-5</v>
      </c>
      <c r="C37" s="63">
        <f>(Inputs!$C$10*Inputs!$C$17*Inputs!$C$35*Inputs!$C$20*Inputs!$C$21*Inputs!$C$22)/Inputs!$C$23</f>
        <v>1.7009190000000006E-5</v>
      </c>
      <c r="D37" s="63">
        <f>(Inputs!$B$10*Inputs!$B$17*Inputs!$B$36*Inputs!$B$20*Inputs!$B$21*Inputs!$B$22)/Inputs!$B$23</f>
        <v>1.2964782600000002E-4</v>
      </c>
      <c r="E37" s="63">
        <f>(Inputs!$C$10*Inputs!$C$17*Inputs!$C$36*Inputs!$C$20*Inputs!$C$21*Inputs!$C$22)/Inputs!$C$23</f>
        <v>1.2964782600000002E-4</v>
      </c>
    </row>
    <row r="38" spans="1:8" x14ac:dyDescent="0.25">
      <c r="A38" s="36" t="s">
        <v>1048</v>
      </c>
      <c r="B38" s="64">
        <f>Inputs!$B$38/B37</f>
        <v>423300.5804509208</v>
      </c>
      <c r="C38" s="64">
        <f>Inputs!$C$38/C37</f>
        <v>423300.5804509208</v>
      </c>
      <c r="D38" s="64">
        <f>Inputs!$B$38/D37</f>
        <v>55535.0615751937</v>
      </c>
      <c r="E38" s="64">
        <f>Inputs!$C$38/E37</f>
        <v>55535.0615751937</v>
      </c>
    </row>
    <row r="39" spans="1:8" s="28" customFormat="1" x14ac:dyDescent="0.25"/>
    <row r="40" spans="1:8" s="28" customFormat="1" x14ac:dyDescent="0.25"/>
    <row r="41" spans="1:8" s="28" customFormat="1" x14ac:dyDescent="0.25">
      <c r="A41" s="77" t="s">
        <v>1087</v>
      </c>
      <c r="B41" s="82" t="s">
        <v>1043</v>
      </c>
      <c r="C41" s="82"/>
      <c r="D41" s="82"/>
      <c r="E41" s="82"/>
    </row>
    <row r="42" spans="1:8" s="28" customFormat="1" x14ac:dyDescent="0.25">
      <c r="A42" s="77"/>
      <c r="B42" s="79" t="s">
        <v>1084</v>
      </c>
      <c r="C42" s="79"/>
      <c r="D42" s="79" t="s">
        <v>1085</v>
      </c>
      <c r="E42" s="79"/>
    </row>
    <row r="43" spans="1:8" s="28" customFormat="1" x14ac:dyDescent="0.25">
      <c r="A43" s="62"/>
      <c r="B43" s="80" t="s">
        <v>1045</v>
      </c>
      <c r="C43" s="80" t="s">
        <v>1046</v>
      </c>
      <c r="D43" s="80" t="s">
        <v>1045</v>
      </c>
      <c r="E43" s="80" t="s">
        <v>1046</v>
      </c>
    </row>
    <row r="44" spans="1:8" s="28" customFormat="1" x14ac:dyDescent="0.25">
      <c r="A44" s="36" t="s">
        <v>1047</v>
      </c>
      <c r="B44" s="63">
        <f>(Inputs!$B$11*Inputs!$B$17*Inputs!$B$35*Inputs!$B$20*Inputs!$B$21*Inputs!$B$22)/Inputs!$B$23</f>
        <v>4.8624300000000008E-5</v>
      </c>
      <c r="C44" s="63">
        <f>(Inputs!$C11*Inputs!$C$17*Inputs!$C$35*Inputs!$C$20*Inputs!$C$21*Inputs!$C$22)/Inputs!$C$23</f>
        <v>3.3534000000000008E-5</v>
      </c>
      <c r="D44" s="63">
        <f>(Inputs!$B$11*Inputs!$B$17*Inputs!$B$36*Inputs!$B$20*Inputs!$B$21*Inputs!$B$22)/Inputs!$B$23</f>
        <v>3.7062522000000001E-4</v>
      </c>
      <c r="E44" s="63">
        <f>(Inputs!$C11*Inputs!$C$17*Inputs!$C$36*Inputs!$C$20*Inputs!$C$21*Inputs!$C$22)/Inputs!$C$23</f>
        <v>2.5560360000000001E-4</v>
      </c>
    </row>
    <row r="45" spans="1:8" s="28" customFormat="1" x14ac:dyDescent="0.25">
      <c r="A45" s="36" t="s">
        <v>1048</v>
      </c>
      <c r="B45" s="64">
        <f>Inputs!$B$38/B44</f>
        <v>148074.11109260182</v>
      </c>
      <c r="C45" s="64">
        <f>Inputs!$C$38/C44</f>
        <v>214707.46108427263</v>
      </c>
      <c r="D45" s="64">
        <f>Inputs!$B$38/D44</f>
        <v>19426.632650632895</v>
      </c>
      <c r="E45" s="64">
        <f>Inputs!$C$38/E44</f>
        <v>28168.617343417696</v>
      </c>
    </row>
    <row r="46" spans="1:8" s="28" customFormat="1" x14ac:dyDescent="0.25"/>
    <row r="47" spans="1:8" s="28" customFormat="1" x14ac:dyDescent="0.25"/>
    <row r="48" spans="1:8" s="28" customFormat="1" x14ac:dyDescent="0.25">
      <c r="A48" s="77" t="s">
        <v>1105</v>
      </c>
      <c r="B48" s="82" t="s">
        <v>1043</v>
      </c>
      <c r="C48" s="82"/>
      <c r="D48" s="82"/>
      <c r="E48" s="82"/>
    </row>
    <row r="49" spans="1:8" s="28" customFormat="1" x14ac:dyDescent="0.25">
      <c r="A49" s="77"/>
      <c r="B49" s="79" t="s">
        <v>1084</v>
      </c>
      <c r="C49" s="79"/>
      <c r="D49" s="79" t="s">
        <v>1085</v>
      </c>
      <c r="E49" s="79"/>
    </row>
    <row r="50" spans="1:8" s="28" customFormat="1" x14ac:dyDescent="0.25">
      <c r="A50" s="62"/>
      <c r="B50" s="80" t="s">
        <v>1045</v>
      </c>
      <c r="C50" s="80" t="s">
        <v>1046</v>
      </c>
      <c r="D50" s="80" t="s">
        <v>1045</v>
      </c>
      <c r="E50" s="80" t="s">
        <v>1046</v>
      </c>
    </row>
    <row r="51" spans="1:8" s="28" customFormat="1" x14ac:dyDescent="0.25">
      <c r="A51" s="36" t="s">
        <v>1047</v>
      </c>
      <c r="B51" s="63">
        <f>(Inputs!$B$12*Inputs!$B$17*Inputs!$B$35*Inputs!$B$20*Inputs!$B$21*Inputs!$B$22)/Inputs!$B$23</f>
        <v>1.3693050000000003E-5</v>
      </c>
      <c r="C51" s="63">
        <f>(Inputs!$C$12*Inputs!$C$17*Inputs!$C$35*Inputs!$C$20*Inputs!$C$21*Inputs!$C$22)/Inputs!$C$23</f>
        <v>1.3693050000000003E-5</v>
      </c>
      <c r="D51" s="63">
        <f>(Inputs!$B$12*Inputs!$B$17*Inputs!$B$36*Inputs!$B$20*Inputs!$B$21*Inputs!$B$22)/Inputs!$B$23</f>
        <v>1.0437147000000001E-4</v>
      </c>
      <c r="E51" s="63">
        <f>(Inputs!$C$12*Inputs!$C$17*Inputs!$C$36*Inputs!$C$20*Inputs!$C$21*Inputs!$C$22)/Inputs!$C$23</f>
        <v>1.0437147000000001E-4</v>
      </c>
    </row>
    <row r="52" spans="1:8" s="28" customFormat="1" x14ac:dyDescent="0.25">
      <c r="A52" s="36" t="s">
        <v>1048</v>
      </c>
      <c r="B52" s="64">
        <f>Inputs!$B$38/B51</f>
        <v>525814.19041046361</v>
      </c>
      <c r="C52" s="64">
        <f>Inputs!$C$38/C51</f>
        <v>525814.19041046361</v>
      </c>
      <c r="D52" s="64">
        <f>Inputs!$B$38/D51</f>
        <v>68984.369004288237</v>
      </c>
      <c r="E52" s="64">
        <f>Inputs!$C$38/E51</f>
        <v>68984.369004288237</v>
      </c>
    </row>
    <row r="53" spans="1:8" s="28" customFormat="1" x14ac:dyDescent="0.25">
      <c r="A53" s="28" t="s">
        <v>1088</v>
      </c>
    </row>
    <row r="54" spans="1:8" s="28" customFormat="1" x14ac:dyDescent="0.25"/>
    <row r="55" spans="1:8" x14ac:dyDescent="0.25">
      <c r="A55" s="77" t="s">
        <v>1089</v>
      </c>
      <c r="B55" s="82" t="s">
        <v>1043</v>
      </c>
      <c r="C55" s="82"/>
      <c r="D55" s="82"/>
      <c r="E55" s="82"/>
      <c r="F55" s="32"/>
      <c r="G55" s="32"/>
      <c r="H55" s="32"/>
    </row>
    <row r="56" spans="1:8" x14ac:dyDescent="0.25">
      <c r="A56" s="77"/>
      <c r="B56" s="79" t="s">
        <v>1084</v>
      </c>
      <c r="C56" s="79"/>
      <c r="D56" s="79" t="s">
        <v>1085</v>
      </c>
      <c r="E56" s="79"/>
    </row>
    <row r="57" spans="1:8" x14ac:dyDescent="0.25">
      <c r="A57" s="62"/>
      <c r="B57" s="80" t="s">
        <v>1045</v>
      </c>
      <c r="C57" s="80" t="s">
        <v>1046</v>
      </c>
      <c r="D57" s="80" t="s">
        <v>1045</v>
      </c>
      <c r="E57" s="80" t="s">
        <v>1046</v>
      </c>
      <c r="F57" s="28" t="s">
        <v>1081</v>
      </c>
    </row>
    <row r="58" spans="1:8" x14ac:dyDescent="0.25">
      <c r="A58" s="36" t="s">
        <v>1047</v>
      </c>
      <c r="B58" s="63">
        <f>(Inputs!$B$16*Inputs!$B$17*Inputs!$B$35*Inputs!$B$20*Inputs!$B$21*Inputs!$B$22)/Inputs!$B$23</f>
        <v>1.6878780000000005E-4</v>
      </c>
      <c r="C58" s="63">
        <f>(Inputs!$C$16*Inputs!$C$17*Inputs!$C$35*Inputs!$C$20*Inputs!$C$21*Inputs!$C$22)/Inputs!$C$23</f>
        <v>1.6878780000000005E-4</v>
      </c>
      <c r="D58" s="63">
        <f>(Inputs!$B$16*Inputs!$B$17*Inputs!$B$36*Inputs!$B$20*Inputs!$B$21*Inputs!$B$22)/Inputs!$B$23</f>
        <v>1.2865381200000002E-3</v>
      </c>
      <c r="E58" s="63">
        <f>(Inputs!$C$16*Inputs!$C$17*Inputs!$C$36*Inputs!$C$20*Inputs!$C$21*Inputs!$C$22)/Inputs!$C$23</f>
        <v>1.2865381200000002E-3</v>
      </c>
      <c r="F58" s="63">
        <f>(Inputs!$C$16*Inputs!$C$17*Inputs!$C$35*Inputs!$C$20*Inputs!$C$21*Inputs!$C$22)/Inputs!$D$23</f>
        <v>1.3416466153846158E-4</v>
      </c>
    </row>
    <row r="59" spans="1:8" x14ac:dyDescent="0.25">
      <c r="A59" s="36" t="s">
        <v>1048</v>
      </c>
      <c r="B59" s="64">
        <f>Inputs!$B$38/B58</f>
        <v>42657.111473696546</v>
      </c>
      <c r="C59" s="64">
        <f>Inputs!$C$38/C58</f>
        <v>42657.111473696546</v>
      </c>
      <c r="D59" s="64">
        <f>Inputs!$B$38/D58</f>
        <v>5596.4140417386152</v>
      </c>
      <c r="E59" s="64">
        <f>Inputs!$C$38/E58</f>
        <v>5596.4140417386152</v>
      </c>
    </row>
    <row r="60" spans="1:8" s="28" customFormat="1" x14ac:dyDescent="0.25"/>
    <row r="61" spans="1:8" s="28" customFormat="1" x14ac:dyDescent="0.25"/>
    <row r="62" spans="1:8" s="28" customFormat="1" x14ac:dyDescent="0.25">
      <c r="A62" s="77" t="s">
        <v>1089</v>
      </c>
      <c r="B62" s="82" t="s">
        <v>1039</v>
      </c>
      <c r="C62" s="82"/>
      <c r="D62" s="82"/>
      <c r="E62" s="82"/>
    </row>
    <row r="63" spans="1:8" s="28" customFormat="1" x14ac:dyDescent="0.25">
      <c r="A63" s="77"/>
      <c r="B63" s="79" t="s">
        <v>1084</v>
      </c>
      <c r="C63" s="79"/>
      <c r="D63" s="79" t="s">
        <v>1085</v>
      </c>
      <c r="E63" s="79"/>
    </row>
    <row r="64" spans="1:8" x14ac:dyDescent="0.25">
      <c r="A64" s="62"/>
      <c r="B64" s="80" t="s">
        <v>1045</v>
      </c>
      <c r="C64" s="80" t="s">
        <v>1046</v>
      </c>
      <c r="D64" s="80" t="s">
        <v>1045</v>
      </c>
      <c r="E64" s="80" t="s">
        <v>1046</v>
      </c>
    </row>
    <row r="65" spans="1:5" x14ac:dyDescent="0.25">
      <c r="A65" s="36" t="s">
        <v>1047</v>
      </c>
      <c r="B65" s="63">
        <f>(Inputs!$B$16*Inputs!$B$17*Inputs!$B$41*Inputs!$B$20*Inputs!$B$21*Inputs!$B$22)/Inputs!$B$23</f>
        <v>1.5434706600000006E-5</v>
      </c>
      <c r="C65" s="63">
        <f>(Inputs!$C$16*Inputs!$C$17*Inputs!$C$41*Inputs!$C$20*Inputs!$C$21*Inputs!$C$22)/Inputs!$C$23</f>
        <v>1.5434706600000006E-5</v>
      </c>
      <c r="D65" s="63"/>
      <c r="E65" s="63"/>
    </row>
    <row r="66" spans="1:5" x14ac:dyDescent="0.25">
      <c r="A66" s="36" t="s">
        <v>1048</v>
      </c>
      <c r="B66" s="64">
        <f>Inputs!$B$38/B65</f>
        <v>466481.17042924534</v>
      </c>
      <c r="C66" s="64">
        <f>Inputs!$C$38/C65</f>
        <v>466481.17042924534</v>
      </c>
      <c r="D66" s="64"/>
      <c r="E66" s="64"/>
    </row>
    <row r="69" spans="1:5" x14ac:dyDescent="0.25">
      <c r="A69" s="77" t="s">
        <v>1089</v>
      </c>
      <c r="B69" s="82" t="s">
        <v>1040</v>
      </c>
      <c r="C69" s="82"/>
      <c r="D69" s="82"/>
      <c r="E69" s="82"/>
    </row>
    <row r="70" spans="1:5" x14ac:dyDescent="0.25">
      <c r="A70" s="77"/>
      <c r="B70" s="79" t="s">
        <v>1084</v>
      </c>
      <c r="C70" s="79"/>
      <c r="D70" s="79" t="s">
        <v>1085</v>
      </c>
      <c r="E70" s="79"/>
    </row>
    <row r="71" spans="1:5" x14ac:dyDescent="0.25">
      <c r="A71" s="62"/>
      <c r="B71" s="80" t="s">
        <v>1045</v>
      </c>
      <c r="C71" s="80" t="s">
        <v>1046</v>
      </c>
      <c r="D71" s="80" t="s">
        <v>1045</v>
      </c>
      <c r="E71" s="80" t="s">
        <v>1046</v>
      </c>
    </row>
    <row r="72" spans="1:5" x14ac:dyDescent="0.25">
      <c r="A72" s="36" t="s">
        <v>1047</v>
      </c>
      <c r="B72" s="63">
        <f>(Inputs!$B$16*Inputs!$B$17*Inputs!$B$42*Inputs!$B$20*Inputs!$B$21*Inputs!$B$22)/Inputs!$B$23</f>
        <v>2.0642122800000003E-5</v>
      </c>
      <c r="C72" s="63">
        <f>(Inputs!$C$16*Inputs!$C$17*Inputs!$C$42*Inputs!$C$20*Inputs!$C$21*Inputs!$C$22)/Inputs!$C$23</f>
        <v>2.0642122800000003E-5</v>
      </c>
      <c r="D72" s="63"/>
      <c r="E72" s="63"/>
    </row>
    <row r="73" spans="1:5" x14ac:dyDescent="0.25">
      <c r="A73" s="36" t="s">
        <v>1048</v>
      </c>
      <c r="B73" s="64">
        <f>Inputs!$B$38/B72</f>
        <v>348801.33549055329</v>
      </c>
      <c r="C73" s="64">
        <f>Inputs!$C$38/C72</f>
        <v>348801.33549055329</v>
      </c>
      <c r="D73" s="64"/>
      <c r="E73" s="64"/>
    </row>
  </sheetData>
  <sheetProtection sheet="1" objects="1" scenarios="1" formatCells="0" formatColumns="0" formatRows="0" sort="0" autoFilter="0"/>
  <autoFilter ref="A6:E7" xr:uid="{5AA127BB-B21C-4377-ADCB-618FFA62EB16}">
    <filterColumn colId="1" showButton="0"/>
    <filterColumn colId="2" showButton="0"/>
    <filterColumn colId="3" showButton="0"/>
  </autoFilter>
  <mergeCells count="43">
    <mergeCell ref="A62:A63"/>
    <mergeCell ref="B62:E62"/>
    <mergeCell ref="B63:C63"/>
    <mergeCell ref="D63:E63"/>
    <mergeCell ref="A55:A56"/>
    <mergeCell ref="B55:E55"/>
    <mergeCell ref="B56:C56"/>
    <mergeCell ref="D56:E56"/>
    <mergeCell ref="A41:A42"/>
    <mergeCell ref="B41:E41"/>
    <mergeCell ref="B42:C42"/>
    <mergeCell ref="D42:E42"/>
    <mergeCell ref="A48:A49"/>
    <mergeCell ref="B48:E48"/>
    <mergeCell ref="B49:C49"/>
    <mergeCell ref="D49:E49"/>
    <mergeCell ref="A13:A14"/>
    <mergeCell ref="A34:A35"/>
    <mergeCell ref="B34:E34"/>
    <mergeCell ref="B13:E13"/>
    <mergeCell ref="B6:E6"/>
    <mergeCell ref="B7:C7"/>
    <mergeCell ref="D7:E7"/>
    <mergeCell ref="B14:C14"/>
    <mergeCell ref="D14:E14"/>
    <mergeCell ref="A20:A21"/>
    <mergeCell ref="A27:A28"/>
    <mergeCell ref="A69:A70"/>
    <mergeCell ref="B69:E69"/>
    <mergeCell ref="B70:C70"/>
    <mergeCell ref="D70:E70"/>
    <mergeCell ref="F6:H6"/>
    <mergeCell ref="F12:H12"/>
    <mergeCell ref="F18:H18"/>
    <mergeCell ref="B35:C35"/>
    <mergeCell ref="D35:E35"/>
    <mergeCell ref="D28:E28"/>
    <mergeCell ref="B20:E20"/>
    <mergeCell ref="B21:C21"/>
    <mergeCell ref="D21:E21"/>
    <mergeCell ref="B27:E27"/>
    <mergeCell ref="B28:C28"/>
    <mergeCell ref="A6:A7"/>
  </mergeCells>
  <phoneticPr fontId="3" type="noConversion"/>
  <pageMargins left="0.7" right="0.7" top="0.75" bottom="0.75" header="0.3" footer="0.3"/>
  <pageSetup scale="56" fitToHeight="0"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16" operator="lessThan" id="{9829D837-45A3-48A3-99D4-81116BA4F032}">
            <xm:f>Inputs!$C$39</xm:f>
            <x14:dxf>
              <font>
                <color rgb="FF9C0006"/>
              </font>
              <fill>
                <patternFill>
                  <bgColor rgb="FFFFC7CE"/>
                </patternFill>
              </fill>
            </x14:dxf>
          </x14:cfRule>
          <xm:sqref>B10:E10</xm:sqref>
        </x14:conditionalFormatting>
        <x14:conditionalFormatting xmlns:xm="http://schemas.microsoft.com/office/excel/2006/main">
          <x14:cfRule type="cellIs" priority="14" operator="lessThan" id="{27A68557-3B68-4885-B377-6BFDE5802E5D}">
            <xm:f>Inputs!$C$39</xm:f>
            <x14:dxf>
              <font>
                <color rgb="FF9C0006"/>
              </font>
              <fill>
                <patternFill>
                  <bgColor rgb="FFFFC7CE"/>
                </patternFill>
              </fill>
            </x14:dxf>
          </x14:cfRule>
          <xm:sqref>B17:E17</xm:sqref>
        </x14:conditionalFormatting>
        <x14:conditionalFormatting xmlns:xm="http://schemas.microsoft.com/office/excel/2006/main">
          <x14:cfRule type="cellIs" priority="12" operator="lessThan" id="{C0DB3287-39D5-498B-B277-281187409684}">
            <xm:f>Inputs!$C$39</xm:f>
            <x14:dxf>
              <font>
                <color rgb="FF9C0006"/>
              </font>
              <fill>
                <patternFill>
                  <bgColor rgb="FFFFC7CE"/>
                </patternFill>
              </fill>
            </x14:dxf>
          </x14:cfRule>
          <xm:sqref>B24:E24</xm:sqref>
        </x14:conditionalFormatting>
        <x14:conditionalFormatting xmlns:xm="http://schemas.microsoft.com/office/excel/2006/main">
          <x14:cfRule type="cellIs" priority="10" operator="lessThan" id="{B30FE0C0-DDAB-4F6C-988E-022D1DF81FBB}">
            <xm:f>Inputs!$C$39</xm:f>
            <x14:dxf>
              <font>
                <color rgb="FF9C0006"/>
              </font>
              <fill>
                <patternFill>
                  <bgColor rgb="FFFFC7CE"/>
                </patternFill>
              </fill>
            </x14:dxf>
          </x14:cfRule>
          <xm:sqref>B31:E31</xm:sqref>
        </x14:conditionalFormatting>
        <x14:conditionalFormatting xmlns:xm="http://schemas.microsoft.com/office/excel/2006/main">
          <x14:cfRule type="cellIs" priority="8" operator="lessThan" id="{6B9A8AFC-22F0-4245-9655-DFDDDF0373B4}">
            <xm:f>Inputs!$C$39</xm:f>
            <x14:dxf>
              <font>
                <color rgb="FF9C0006"/>
              </font>
              <fill>
                <patternFill>
                  <bgColor rgb="FFFFC7CE"/>
                </patternFill>
              </fill>
            </x14:dxf>
          </x14:cfRule>
          <xm:sqref>B38:E38</xm:sqref>
        </x14:conditionalFormatting>
        <x14:conditionalFormatting xmlns:xm="http://schemas.microsoft.com/office/excel/2006/main">
          <x14:cfRule type="cellIs" priority="6" operator="lessThan" id="{04C5A8B4-6EA1-4A37-BFC0-B023B8D12D29}">
            <xm:f>Inputs!$C$39</xm:f>
            <x14:dxf>
              <font>
                <color rgb="FF9C0006"/>
              </font>
              <fill>
                <patternFill>
                  <bgColor rgb="FFFFC7CE"/>
                </patternFill>
              </fill>
            </x14:dxf>
          </x14:cfRule>
          <xm:sqref>B45:E45</xm:sqref>
        </x14:conditionalFormatting>
        <x14:conditionalFormatting xmlns:xm="http://schemas.microsoft.com/office/excel/2006/main">
          <x14:cfRule type="cellIs" priority="4" operator="lessThan" id="{0A804AF4-5563-4554-9C54-D82F7C1D7874}">
            <xm:f>Inputs!$C$39</xm:f>
            <x14:dxf>
              <font>
                <color rgb="FF9C0006"/>
              </font>
              <fill>
                <patternFill>
                  <bgColor rgb="FFFFC7CE"/>
                </patternFill>
              </fill>
            </x14:dxf>
          </x14:cfRule>
          <xm:sqref>B52:E52</xm:sqref>
        </x14:conditionalFormatting>
        <x14:conditionalFormatting xmlns:xm="http://schemas.microsoft.com/office/excel/2006/main">
          <x14:cfRule type="cellIs" priority="3" operator="lessThan" id="{09AF09EC-FA4A-4795-B794-EE1787ABDFFF}">
            <xm:f>Inputs!$C$39</xm:f>
            <x14:dxf>
              <font>
                <color rgb="FF9C0006"/>
              </font>
              <fill>
                <patternFill>
                  <bgColor rgb="FFFFC7CE"/>
                </patternFill>
              </fill>
            </x14:dxf>
          </x14:cfRule>
          <xm:sqref>B59:E59</xm:sqref>
        </x14:conditionalFormatting>
        <x14:conditionalFormatting xmlns:xm="http://schemas.microsoft.com/office/excel/2006/main">
          <x14:cfRule type="cellIs" priority="2" operator="lessThan" id="{7605D929-1F82-40D4-BA22-BD722F95D0FB}">
            <xm:f>Inputs!$C$39</xm:f>
            <x14:dxf>
              <font>
                <color rgb="FF9C0006"/>
              </font>
              <fill>
                <patternFill>
                  <bgColor rgb="FFFFC7CE"/>
                </patternFill>
              </fill>
            </x14:dxf>
          </x14:cfRule>
          <xm:sqref>B66:E66</xm:sqref>
        </x14:conditionalFormatting>
        <x14:conditionalFormatting xmlns:xm="http://schemas.microsoft.com/office/excel/2006/main">
          <x14:cfRule type="cellIs" priority="1" operator="lessThan" id="{FE86CE63-4B09-46C1-ABE8-426FC7319580}">
            <xm:f>Inputs!$C$39</xm:f>
            <x14:dxf>
              <font>
                <color rgb="FF9C0006"/>
              </font>
              <fill>
                <patternFill>
                  <bgColor rgb="FFFFC7CE"/>
                </patternFill>
              </fill>
            </x14:dxf>
          </x14:cfRule>
          <xm:sqref>B73:E73</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ad8da0f-3542-4e50-96c8-f1f698624e86">
      <Terms xmlns="http://schemas.microsoft.com/office/infopath/2007/PartnerControls"/>
    </lcf76f155ced4ddcb4097134ff3c332f>
    <TaxCatchAll xmlns="4ffa91fb-a0ff-4ac5-b2db-65c790d184a4">
      <Value>1590</Value>
      <Value>2106</Value>
      <Value>657</Value>
      <Value>2099</Value>
      <Value>2130</Value>
      <Value>2129</Value>
      <Value>1906</Value>
      <Value>1679</Value>
      <Value>2188</Value>
      <Value>2187</Value>
      <Value>2186</Value>
      <Value>2185</Value>
    </TaxCatchAll>
    <_Source xmlns="http://schemas.microsoft.com/sharepoint/v3/fields" xsi:nil="true"/>
    <Language xmlns="http://schemas.microsoft.com/sharepoint/v3">English</Language>
    <_ip_UnifiedCompliancePolicyUIAction xmlns="http://schemas.microsoft.com/sharepoint/v3" xsi:nil="true"/>
    <j747ac98061d40f0aa7bd47e1db5675d xmlns="4ffa91fb-a0ff-4ac5-b2db-65c790d184a4">
      <Terms xmlns="http://schemas.microsoft.com/office/infopath/2007/PartnerControls"/>
    </j747ac98061d40f0aa7bd47e1db5675d>
    <e3f09c3df709400db2417a7161762d62 xmlns="4ffa91fb-a0ff-4ac5-b2db-65c790d184a4">
      <Terms xmlns="http://schemas.microsoft.com/office/infopath/2007/PartnerControls"/>
    </e3f09c3df709400db2417a7161762d62>
    <External_x0020_Contributor xmlns="4ffa91fb-a0ff-4ac5-b2db-65c790d184a4" xsi:nil="true"/>
    <TaxKeywordTaxHTField xmlns="4ffa91fb-a0ff-4ac5-b2db-65c790d184a4">
      <Terms xmlns="http://schemas.microsoft.com/office/infopath/2007/PartnerControls">
        <TermInfo xmlns="http://schemas.microsoft.com/office/infopath/2007/PartnerControls">
          <TermName xmlns="http://schemas.microsoft.com/office/infopath/2007/PartnerControls">CASRN 78-87-5</TermName>
          <TermId xmlns="http://schemas.microsoft.com/office/infopath/2007/PartnerControls">6c0f0415-e883-4313-be5b-62ccf49181ff</TermId>
        </TermInfo>
        <TermInfo xmlns="http://schemas.microsoft.com/office/infopath/2007/PartnerControls">
          <TermName xmlns="http://schemas.microsoft.com/office/infopath/2007/PartnerControls">ingestion</TermName>
          <TermId xmlns="http://schemas.microsoft.com/office/infopath/2007/PartnerControls">be84ed44-504f-45e0-95d7-d9846d20d353</TermId>
        </TermInfo>
        <TermInfo xmlns="http://schemas.microsoft.com/office/infopath/2007/PartnerControls">
          <TermName xmlns="http://schemas.microsoft.com/office/infopath/2007/PartnerControls">consumption</TermName>
          <TermId xmlns="http://schemas.microsoft.com/office/infopath/2007/PartnerControls">b344b9b2-1c4c-4a65-81f7-4d7e0359e6b5</TermId>
        </TermInfo>
        <TermInfo xmlns="http://schemas.microsoft.com/office/infopath/2007/PartnerControls">
          <TermName xmlns="http://schemas.microsoft.com/office/infopath/2007/PartnerControls">Surface Water</TermName>
          <TermId xmlns="http://schemas.microsoft.com/office/infopath/2007/PartnerControls">e54a0bb1-340a-43ca-8185-8dc083d9a2e5</TermId>
        </TermInfo>
        <TermInfo xmlns="http://schemas.microsoft.com/office/infopath/2007/PartnerControls">
          <TermName xmlns="http://schemas.microsoft.com/office/infopath/2007/PartnerControls">fish</TermName>
          <TermId xmlns="http://schemas.microsoft.com/office/infopath/2007/PartnerControls">cafeafe7-d698-4354-8969-dd9659acb8be</TermId>
        </TermInfo>
        <TermInfo xmlns="http://schemas.microsoft.com/office/infopath/2007/PartnerControls">
          <TermName xmlns="http://schemas.microsoft.com/office/infopath/2007/PartnerControls">GenPop</TermName>
          <TermId xmlns="http://schemas.microsoft.com/office/infopath/2007/PartnerControls">e58885da-484e-44f9-aca8-b503351ed767</TermId>
        </TermInfo>
        <TermInfo xmlns="http://schemas.microsoft.com/office/infopath/2007/PartnerControls">
          <TermName xmlns="http://schemas.microsoft.com/office/infopath/2007/PartnerControls">gen pop</TermName>
          <TermId xmlns="http://schemas.microsoft.com/office/infopath/2007/PartnerControls">fa3368e0-7dd0-4559-b30a-8e61d1d7c651</TermId>
        </TermInfo>
        <TermInfo xmlns="http://schemas.microsoft.com/office/infopath/2007/PartnerControls">
          <TermName xmlns="http://schemas.microsoft.com/office/infopath/2007/PartnerControls">Fish Ingestion</TermName>
          <TermId xmlns="http://schemas.microsoft.com/office/infopath/2007/PartnerControls">dd7150ca-d154-4698-bec3-16c88dee639f</TermId>
        </TermInfo>
        <TermInfo xmlns="http://schemas.microsoft.com/office/infopath/2007/PartnerControls">
          <TermName xmlns="http://schemas.microsoft.com/office/infopath/2007/PartnerControls">12DCP</TermName>
          <TermId xmlns="http://schemas.microsoft.com/office/infopath/2007/PartnerControls">d176ffec-5a29-4ccc-9d1a-3beae4ea5552</TermId>
        </TermInfo>
        <TermInfo xmlns="http://schemas.microsoft.com/office/infopath/2007/PartnerControls">
          <TermName xmlns="http://schemas.microsoft.com/office/infopath/2007/PartnerControls">12Dichloropropane</TermName>
          <TermId xmlns="http://schemas.microsoft.com/office/infopath/2007/PartnerControls">1c68f91c-a98e-44e5-9441-281843d32ac9</TermId>
        </TermInfo>
        <TermInfo xmlns="http://schemas.microsoft.com/office/infopath/2007/PartnerControls">
          <TermName xmlns="http://schemas.microsoft.com/office/infopath/2007/PartnerControls">oral exposure</TermName>
          <TermId xmlns="http://schemas.microsoft.com/office/infopath/2007/PartnerControls">767c4e54-78aa-400d-aef1-1b2e31eb6c4e</TermId>
        </TermInfo>
        <TermInfo xmlns="http://schemas.microsoft.com/office/infopath/2007/PartnerControls">
          <TermName xmlns="http://schemas.microsoft.com/office/infopath/2007/PartnerControls">General Population Exposure</TermName>
          <TermId xmlns="http://schemas.microsoft.com/office/infopath/2007/PartnerControls">03eacd75-a05c-4f5c-aae7-a279a75aa373</TermId>
        </TermInfo>
      </Terms>
    </TaxKeywordTaxHTField>
    <Record xmlns="4ffa91fb-a0ff-4ac5-b2db-65c790d184a4">Shared</Record>
    <_ip_UnifiedCompliancePolicyProperties xmlns="http://schemas.microsoft.com/sharepoint/v3" xsi:nil="true"/>
    <Rights xmlns="4ffa91fb-a0ff-4ac5-b2db-65c790d184a4" xsi:nil="true"/>
    <Document_x0020_Creation_x0020_Date xmlns="4ffa91fb-a0ff-4ac5-b2db-65c790d184a4">2025-12-30T13:49:41+00:00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723352F79007E408EFF44D6142FFCE2" ma:contentTypeVersion="21" ma:contentTypeDescription="Create a new document." ma:contentTypeScope="" ma:versionID="f7663de67ef2afa6df94d55ff7e56796">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fecc2597-e8fd-4279-ac06-bd7c891938be" xmlns:ns6="ead8da0f-3542-4e50-96c8-f1f698624e86" targetNamespace="http://schemas.microsoft.com/office/2006/metadata/properties" ma:root="true" ma:fieldsID="02cccc19423a0cd6fa028e0a1e544b83" ns1:_="" ns2:_="" ns3:_="" ns4:_="" ns5:_="" ns6:_="">
    <xsd:import namespace="http://schemas.microsoft.com/sharepoint/v3"/>
    <xsd:import namespace="4ffa91fb-a0ff-4ac5-b2db-65c790d184a4"/>
    <xsd:import namespace="http://schemas.microsoft.com/sharepoint.v3"/>
    <xsd:import namespace="http://schemas.microsoft.com/sharepoint/v3/fields"/>
    <xsd:import namespace="fecc2597-e8fd-4279-ac06-bd7c891938be"/>
    <xsd:import namespace="ead8da0f-3542-4e50-96c8-f1f698624e86"/>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2:e3f09c3df709400db2417a7161762d62" minOccurs="0"/>
                <xsd:element ref="ns5:SharedWithUsers" minOccurs="0"/>
                <xsd:element ref="ns5:SharedWithDetails" minOccurs="0"/>
                <xsd:element ref="ns6:MediaServiceMetadata" minOccurs="0"/>
                <xsd:element ref="ns6:MediaServiceFastMetadata" minOccurs="0"/>
                <xsd:element ref="ns6:MediaServiceAutoTags" minOccurs="0"/>
                <xsd:element ref="ns6:MediaServiceOCR" minOccurs="0"/>
                <xsd:element ref="ns6:MediaServiceGenerationTime" minOccurs="0"/>
                <xsd:element ref="ns6:MediaServiceEventHashCode" minOccurs="0"/>
                <xsd:element ref="ns1:_ip_UnifiedCompliancePolicyProperties" minOccurs="0"/>
                <xsd:element ref="ns1:_ip_UnifiedCompliancePolicyUIAction" minOccurs="0"/>
                <xsd:element ref="ns6:lcf76f155ced4ddcb4097134ff3c332f" minOccurs="0"/>
                <xsd:element ref="ns6:MediaServiceObjectDetectorVersions" minOccurs="0"/>
                <xsd:element ref="ns6:MediaServiceSearchProperties" minOccurs="0"/>
                <xsd:element ref="ns6:MediaServiceDateTaken" minOccurs="0"/>
                <xsd:element ref="ns6:MediaServiceLocatio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7" nillable="true" ma:displayName="Unified Compliance Policy Properties" ma:hidden="true" ma:internalName="_ip_UnifiedCompliancePolicyProperties">
      <xsd:simpleType>
        <xsd:restriction base="dms:Note"/>
      </xsd:simpleType>
    </xsd:element>
    <xsd:element name="_ip_UnifiedCompliancePolicyUIAction" ma:index="3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ma:readOnly="false">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160cad11-562a-4490-8456-b2fd6f157897}" ma:internalName="TaxCatchAllLabel" ma:readOnly="true" ma:showField="CatchAllDataLabel" ma:web="fecc2597-e8fd-4279-ac06-bd7c891938be">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160cad11-562a-4490-8456-b2fd6f157897}" ma:internalName="TaxCatchAll" ma:showField="CatchAllData" ma:web="fecc2597-e8fd-4279-ac06-bd7c891938be">
      <xsd:complexType>
        <xsd:complexContent>
          <xsd:extension base="dms:MultiChoiceLookup">
            <xsd:sequence>
              <xsd:element name="Value" type="dms:Lookup" maxOccurs="unbounded" minOccurs="0" nillable="true"/>
            </xsd:sequence>
          </xsd:extension>
        </xsd:complexContent>
      </xsd:complexType>
    </xsd:element>
    <xsd:element name="e3f09c3df709400db2417a7161762d62" ma:index="28" nillable="true" ma:taxonomy="true" ma:internalName="e3f09c3df709400db2417a7161762d62" ma:taxonomyFieldName="EPA_x0020_Subject" ma:displayName="EPA Subject" ma:readOnly="false" ma:default="" ma:fieldId="{e3f09c3d-f709-400d-b241-7a7161762d62}" ma:taxonomyMulti="true" ma:sspId="29f62856-1543-49d4-a736-4569d363f533" ma:termSetId="7a3d4ae0-7e62-45a2-a406-c6a8a6a8eee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ecc2597-e8fd-4279-ac06-bd7c891938be" elementFormDefault="qualified">
    <xsd:import namespace="http://schemas.microsoft.com/office/2006/documentManagement/types"/>
    <xsd:import namespace="http://schemas.microsoft.com/office/infopath/2007/PartnerControls"/>
    <xsd:element name="SharedWithUsers" ma:index="2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ad8da0f-3542-4e50-96c8-f1f698624e86" elementFormDefault="qualified">
    <xsd:import namespace="http://schemas.microsoft.com/office/2006/documentManagement/types"/>
    <xsd:import namespace="http://schemas.microsoft.com/office/infopath/2007/PartnerControls"/>
    <xsd:element name="MediaServiceMetadata" ma:index="31" nillable="true" ma:displayName="MediaServiceMetadata" ma:hidden="true" ma:internalName="MediaServiceMetadata" ma:readOnly="true">
      <xsd:simpleType>
        <xsd:restriction base="dms:Note"/>
      </xsd:simpleType>
    </xsd:element>
    <xsd:element name="MediaServiceFastMetadata" ma:index="32" nillable="true" ma:displayName="MediaServiceFastMetadata" ma:hidden="true" ma:internalName="MediaServiceFastMetadata" ma:readOnly="true">
      <xsd:simpleType>
        <xsd:restriction base="dms:Note"/>
      </xsd:simpleType>
    </xsd:element>
    <xsd:element name="MediaServiceAutoTags" ma:index="33" nillable="true" ma:displayName="Tags" ma:internalName="MediaServiceAutoTags"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lcf76f155ced4ddcb4097134ff3c332f" ma:index="40"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41" nillable="true" ma:displayName="MediaServiceObjectDetectorVersions" ma:hidden="true" ma:indexed="true" ma:internalName="MediaServiceObjectDetectorVersions" ma:readOnly="true">
      <xsd:simpleType>
        <xsd:restriction base="dms:Text"/>
      </xsd:simpleType>
    </xsd:element>
    <xsd:element name="MediaServiceSearchProperties" ma:index="42" nillable="true" ma:displayName="MediaServiceSearchProperties" ma:hidden="true" ma:internalName="MediaServiceSearchProperties" ma:readOnly="true">
      <xsd:simpleType>
        <xsd:restriction base="dms:Note"/>
      </xsd:simpleType>
    </xsd:element>
    <xsd:element name="MediaServiceDateTaken" ma:index="43" nillable="true" ma:displayName="MediaServiceDateTaken" ma:description="" ma:hidden="true" ma:indexed="true" ma:internalName="MediaServiceDateTaken" ma:readOnly="true">
      <xsd:simpleType>
        <xsd:restriction base="dms:Text"/>
      </xsd:simpleType>
    </xsd:element>
    <xsd:element name="MediaServiceLocation" ma:index="44" nillable="true" ma:displayName="Location" ma:description="" ma:indexed="true" ma:internalName="MediaServiceLocation" ma:readOnly="true">
      <xsd:simpleType>
        <xsd:restriction base="dms:Text"/>
      </xsd:simpleType>
    </xsd:element>
    <xsd:element name="MediaLengthInSeconds" ma:index="4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29f62856-1543-49d4-a736-4569d363f533" ContentTypeId="0x0101" PreviousValue="false"/>
</file>

<file path=customXml/itemProps1.xml><?xml version="1.0" encoding="utf-8"?>
<ds:datastoreItem xmlns:ds="http://schemas.openxmlformats.org/officeDocument/2006/customXml" ds:itemID="{0901FEF8-852B-4CC8-BB3A-11F2BE113F50}">
  <ds:schemaRefs>
    <ds:schemaRef ds:uri="http://schemas.microsoft.com/office/2006/documentManagement/types"/>
    <ds:schemaRef ds:uri="http://schemas.microsoft.com/sharepoint.v3"/>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http://purl.org/dc/dcmitype/"/>
    <ds:schemaRef ds:uri="http://purl.org/dc/terms/"/>
    <ds:schemaRef ds:uri="http://www.w3.org/XML/1998/namespace"/>
    <ds:schemaRef ds:uri="fecc2597-e8fd-4279-ac06-bd7c891938be"/>
    <ds:schemaRef ds:uri="ead8da0f-3542-4e50-96c8-f1f698624e86"/>
    <ds:schemaRef ds:uri="http://schemas.microsoft.com/sharepoint/v3/fields"/>
    <ds:schemaRef ds:uri="4ffa91fb-a0ff-4ac5-b2db-65c790d184a4"/>
    <ds:schemaRef ds:uri="http://schemas.microsoft.com/sharepoint/v3"/>
  </ds:schemaRefs>
</ds:datastoreItem>
</file>

<file path=customXml/itemProps2.xml><?xml version="1.0" encoding="utf-8"?>
<ds:datastoreItem xmlns:ds="http://schemas.openxmlformats.org/officeDocument/2006/customXml" ds:itemID="{A4FDB1E4-AEB0-400E-BDE5-80B61066D4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fecc2597-e8fd-4279-ac06-bd7c891938be"/>
    <ds:schemaRef ds:uri="ead8da0f-3542-4e50-96c8-f1f698624e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1D94E3C-4CB3-424B-B4B5-69088273BF04}">
  <ds:schemaRefs>
    <ds:schemaRef ds:uri="http://schemas.microsoft.com/sharepoint/v3/contenttype/forms"/>
  </ds:schemaRefs>
</ds:datastoreItem>
</file>

<file path=customXml/itemProps4.xml><?xml version="1.0" encoding="utf-8"?>
<ds:datastoreItem xmlns:ds="http://schemas.openxmlformats.org/officeDocument/2006/customXml" ds:itemID="{6FBBDB8A-1BC1-4F3C-A9B1-1216234DCB07}">
  <ds:schemaRefs>
    <ds:schemaRef ds:uri="Microsoft.SharePoint.Taxonomy.ContentTypeSync"/>
  </ds:schemaRefs>
</ds:datastoreItem>
</file>

<file path=docMetadata/LabelInfo.xml><?xml version="1.0" encoding="utf-8"?>
<clbl:labelList xmlns:clbl="http://schemas.microsoft.com/office/2020/mipLabelMetadata">
  <clbl:label id="{cf90b97b-be46-4a00-9700-81ce4ff1b7f6}" enabled="0" method="" siteId="{cf90b97b-be46-4a00-9700-81ce4ff1b7f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Cover Page</vt:lpstr>
      <vt:lpstr>READ ME</vt:lpstr>
      <vt:lpstr>EFAST Calcs_Waterbody Conc</vt:lpstr>
      <vt:lpstr>Inputs</vt:lpstr>
      <vt:lpstr>Exp and Risk_Gen Pop </vt:lpstr>
      <vt:lpstr>Fish Tissue Conc</vt:lpstr>
      <vt:lpstr>Exp and Risk_Subsistence Fisher</vt:lpstr>
      <vt:lpstr>Exp and Risk_Tribal</vt:lpstr>
      <vt:lpstr>'Exp and Risk_Gen Pop '!Print_Area</vt:lpstr>
      <vt:lpstr>'Exp and Risk_Subsistence Fisher'!Print_Area</vt:lpstr>
      <vt:lpstr>'Exp and Risk_Tribal'!Print_Area</vt:lpstr>
      <vt:lpstr>'Fish Tissue Conc'!Print_Area</vt:lpstr>
      <vt:lpstr>Inputs!Print_Area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Draft General Population Fish Ingestion Estimates for 1,2-Dichloropropane </dc:title>
  <dc:subject>Draft Risk Evaluation for 1,2-Dichloropropane</dc:subject>
  <dc:creator>US EPA</dc:creator>
  <cp:keywords>12Dichloropropane ; 12DCP ; CASRN 78-87-5 ; General Population Exposure ; Surface Water ; GenPop ; gen pop ; fish ; ingestion ; Fish Ingestion ; oral exposure ; consumption</cp:keywords>
  <dc:description/>
  <cp:lastModifiedBy>Stanfield, Kelley</cp:lastModifiedBy>
  <cp:revision/>
  <dcterms:created xsi:type="dcterms:W3CDTF">2024-01-31T19:02:25Z</dcterms:created>
  <dcterms:modified xsi:type="dcterms:W3CDTF">2026-07-31T15:30:05Z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0x010100D723352F79007E408EFF44D6142FFCE2</vt:lpwstr>
  </property>
  <property fmtid="{D5CDD505-2E9C-101B-9397-08002B2CF9AE}" pid="3" name="TaxKeyword">
    <vt:lpwstr>2106;#CASRN 78-87-5|6c0f0415-e883-4313-be5b-62ccf49181ff;#1679;#ingestion|be84ed44-504f-45e0-95d7-d9846d20d353;#2188;#consumption|b344b9b2-1c4c-4a65-81f7-4d7e0359e6b5;#657;#Surface Water|e54a0bb1-340a-43ca-8185-8dc083d9a2e5;#2186;#fish|cafeafe7-d698-4354-8969-dd9659acb8be;#2185;#GenPop|e58885da-484e-44f9-aca8-b503351ed767;#2099;#gen pop|fa3368e0-7dd0-4559-b30a-8e61d1d7c651;#1590;#Fish Ingestion|dd7150ca-d154-4698-bec3-16c88dee639f;#2130;#12DCP|d176ffec-5a29-4ccc-9d1a-3beae4ea5552;#2129;#12Dichloropropane|1c68f91c-a98e-44e5-9441-281843d32ac9;#2187;#oral exposure|767c4e54-78aa-400d-aef1-1b2e31eb6c4e;#1906;#General Population Exposure|03eacd75-a05c-4f5c-aae7-a279a75aa373</vt:lpwstr>
  </property>
  <property fmtid="{D5CDD505-2E9C-101B-9397-08002B2CF9AE}" pid="4" name="MediaServiceImageTags">
    <vt:lpwstr/>
  </property>
  <property fmtid="{D5CDD505-2E9C-101B-9397-08002B2CF9AE}" pid="5" name="EPA Subject">
    <vt:lpwstr/>
  </property>
  <property fmtid="{D5CDD505-2E9C-101B-9397-08002B2CF9AE}" pid="6" name="Document Type">
    <vt:lpwstr/>
  </property>
  <property fmtid="{D5CDD505-2E9C-101B-9397-08002B2CF9AE}" pid="7" name="Document_x0020_Type">
    <vt:lpwstr/>
  </property>
  <property fmtid="{D5CDD505-2E9C-101B-9397-08002B2CF9AE}" pid="8" name="EPA_x0020_Subject">
    <vt:lpwstr/>
  </property>
</Properties>
</file>