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defaultThemeVersion="166925"/>
  <xr:revisionPtr revIDLastSave="2" documentId="8_{14F23694-38DB-4096-A571-89556AC91500}" xr6:coauthVersionLast="47" xr6:coauthVersionMax="47" xr10:uidLastSave="{B8D6E6F4-F506-4687-B988-7384C088D820}"/>
  <bookViews>
    <workbookView xWindow="-110" yWindow="-110" windowWidth="19420" windowHeight="10300" xr2:uid="{743D470A-3505-458C-9EC2-F8FF9BCA7D4A}"/>
  </bookViews>
  <sheets>
    <sheet name="Cover Page" sheetId="15" r:id="rId1"/>
    <sheet name="ReadMe" sheetId="1" r:id="rId2"/>
    <sheet name="Release Summary" sheetId="16" r:id="rId3"/>
    <sheet name="Release Parameters" sheetId="6" r:id="rId4"/>
    <sheet name="Calculations" sheetId="18" r:id="rId5"/>
    <sheet name="Results_Run1" sheetId="14" r:id="rId6"/>
    <sheet name="Results_Run2" sheetId="20" r:id="rId7"/>
  </sheets>
  <definedNames>
    <definedName name="_2017NEI_Nonpoint_TSCA_Chem_List">#REF!</definedName>
    <definedName name="_2017NEI_tsca_chemicals_wSCCdetail_Query">#REF!</definedName>
    <definedName name="_2020_NEI">#REF!</definedName>
    <definedName name="_AtRisk_ReportsSetting_ReportGraphOptions" hidden="1">"REP:VER:8.0.0GRA:OUT:003INS:00SUM:T00DET:T00SCE:02SC1:39DAT:2|TRUE, .75, 1|TRUE, 0, .25|TRUE, .9, 1SE1:40DAT:3,10,2, .95,5,16,FALSE, 0,TRUE,TRUE,TRUESE2:40DAT:3,10,2, .95,5,16,FALSE, 0,TRUE,TRUE,TRUETSI:002"</definedName>
    <definedName name="_AtRisk_ReportsSetting_ReportMulitSelections" hidden="1">"REP:VER:8.0.0MUL:OUT:T10INS:T11SUM:T10DET:T10SEN:T11SCE:T11TEM:F"</definedName>
    <definedName name="_AtRisk_ReportsSetting_ReportOptions" hidden="1">CONCATENATE("REP:VER:8.0.0OPT:RAP:01RWE:02RLS:04ROT:00RST:00RRT:04AGR:FAFN:198DAT:P:\CEB\ExistingChems\Work Plan Chemicals\2nd Batch\Chlorinated Solvents\Monte Carlo Simulations\1,2-DCA\Laboratory Chemical\Report-1,2-DCA_Laboratory Chem_Monte Carlo Sim_Releases_2","024.04.16_SS.xlsxOGR:T")</definedName>
    <definedName name="_AtRisk_ReportsSetting_ReportSelectedSimulationsDET" hidden="1">"AQA="</definedName>
    <definedName name="_AtRisk_ReportsSetting_ReportSelectedSimulationsINS" hidden="1">"AQA="</definedName>
    <definedName name="_AtRisk_ReportsSetting_ReportSelectedSimulationsOUT" hidden="1">"AQA="</definedName>
    <definedName name="_AtRisk_ReportsSetting_ReportSelectedSimulationsSCE" hidden="1">"AQA="</definedName>
    <definedName name="_AtRisk_ReportsSetting_ReportSelectedSimulationsSEN" hidden="1">"AQA="</definedName>
    <definedName name="_AtRisk_ReportsSetting_ReportSelectedSimulationsSUM" hidden="1">"AQA="</definedName>
    <definedName name="_AtRisk_SimSetting_AutomaticallyGenerateReports" hidden="1">FALSE</definedName>
    <definedName name="_AtRisk_SimSetting_AutomaticResultsDisplayMode" localSheetId="0" hidden="1">0</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localSheetId="0" hidden="1">100</definedName>
    <definedName name="_AtRisk_SimSetting_ConvergenceTestingPeriod" hidden="1">10</definedName>
    <definedName name="_AtRisk_SimSetting_ConvergenceTolerance" localSheetId="0" hidden="1">0.03</definedName>
    <definedName name="_AtRisk_SimSetting_ConvergenceTolerance" hidden="1">0.01</definedName>
    <definedName name="_AtRisk_SimSetting_CorrelationEnabledState" hidden="1">1</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localSheetId="0" hidden="1">0</definedName>
    <definedName name="_AtRisk_SimSetting_MacroRecalculationBehavior" hidden="1">1</definedName>
    <definedName name="_AtRisk_SimSetting_MaxAutoIterations" hidden="1">50000</definedName>
    <definedName name="_AtRisk_SimSetting_MultipleCPUCount" localSheetId="0" hidden="1">-1</definedName>
    <definedName name="_AtRisk_SimSetting_MultipleCPUCount" hidden="1">8</definedName>
    <definedName name="_AtRisk_SimSetting_MultipleCPUManualCount" hidden="1">8</definedName>
    <definedName name="_AtRisk_SimSetting_MultipleCPUMode" localSheetId="0" hidden="1">1</definedName>
    <definedName name="_AtRisk_SimSetting_MultipleCPUMode" hidden="1">2</definedName>
    <definedName name="_AtRisk_SimSetting_MultipleCPUModeV8" localSheetId="0" hidden="1">1</definedName>
    <definedName name="_AtRisk_SimSetting_MultipleCPUModeV8" hidden="1">2</definedName>
    <definedName name="_AtRisk_SimSetting_RandomNumberGenerator" hidden="1">0</definedName>
    <definedName name="_AtRisk_SimSetting_ReportOptionCustomItemCumulativeOverlay01" hidden="1">0</definedName>
    <definedName name="_AtRisk_SimSetting_ReportOptionCustomItemCumulativeOverlay02" hidden="1">0</definedName>
    <definedName name="_AtRisk_SimSetting_ReportOptionCustomItemCumulativeOverlay03" hidden="1">0</definedName>
    <definedName name="_AtRisk_SimSetting_ReportOptionCustomItemCumulativeOverlay04" hidden="1">0</definedName>
    <definedName name="_AtRisk_SimSetting_ReportOptionCustomItemCumulativeOverlay05" hidden="1">0</definedName>
    <definedName name="_AtRisk_SimSetting_ReportOptionCustomItemCumulativeOverlay06" hidden="1">0</definedName>
    <definedName name="_AtRisk_SimSetting_ReportOptionCustomItemDistributionFormat01" hidden="1">1</definedName>
    <definedName name="_AtRisk_SimSetting_ReportOptionCustomItemDistributionFormat02" hidden="1">1</definedName>
    <definedName name="_AtRisk_SimSetting_ReportOptionCustomItemDistributionFormat03" hidden="1">4</definedName>
    <definedName name="_AtRisk_SimSetting_ReportOptionCustomItemDistributionFormat04" hidden="1">1</definedName>
    <definedName name="_AtRisk_SimSetting_ReportOptionCustomItemDistributionFormat05" hidden="1">1</definedName>
    <definedName name="_AtRisk_SimSetting_ReportOptionCustomItemDistributionFormat06" hidden="1">1</definedName>
    <definedName name="_AtRisk_SimSetting_ReportOptionCustomItemGraphFormat01" hidden="1">1</definedName>
    <definedName name="_AtRisk_SimSetting_ReportOptionCustomItemGraphFormat02" hidden="1">1</definedName>
    <definedName name="_AtRisk_SimSetting_ReportOptionCustomItemGraphFormat03" hidden="1">1</definedName>
    <definedName name="_AtRisk_SimSetting_ReportOptionCustomItemGraphFormat04" hidden="1">1</definedName>
    <definedName name="_AtRisk_SimSetting_ReportOptionCustomItemGraphFormat05" hidden="1">1</definedName>
    <definedName name="_AtRisk_SimSetting_ReportOptionCustomItemGraphFormat06" hidden="1">1</definedName>
    <definedName name="_AtRisk_SimSetting_ReportOptionCustomItemItemSize01" hidden="1">0</definedName>
    <definedName name="_AtRisk_SimSetting_ReportOptionCustomItemItemSize02" hidden="1">0</definedName>
    <definedName name="_AtRisk_SimSetting_ReportOptionCustomItemItemSize03" hidden="1">0</definedName>
    <definedName name="_AtRisk_SimSetting_ReportOptionCustomItemItemSize04" hidden="1">0</definedName>
    <definedName name="_AtRisk_SimSetting_ReportOptionCustomItemItemSize05" hidden="1">0</definedName>
    <definedName name="_AtRisk_SimSetting_ReportOptionCustomItemItemSize06" hidden="1">0</definedName>
    <definedName name="_AtRisk_SimSetting_ReportOptionCustomItemItemType01" hidden="1">1</definedName>
    <definedName name="_AtRisk_SimSetting_ReportOptionCustomItemItemType02" hidden="1">5</definedName>
    <definedName name="_AtRisk_SimSetting_ReportOptionCustomItemItemType03" hidden="1">1</definedName>
    <definedName name="_AtRisk_SimSetting_ReportOptionCustomItemItemType04" hidden="1">3</definedName>
    <definedName name="_AtRisk_SimSetting_ReportOptionCustomItemItemType05" hidden="1">2</definedName>
    <definedName name="_AtRisk_SimSetting_ReportOptionCustomItemItemType06" hidden="1">4</definedName>
    <definedName name="_AtRisk_SimSetting_ReportOptionCustomItemLegendType01" hidden="1">0</definedName>
    <definedName name="_AtRisk_SimSetting_ReportOptionCustomItemLegendType02" hidden="1">0</definedName>
    <definedName name="_AtRisk_SimSetting_ReportOptionCustomItemLegendType03" hidden="1">0</definedName>
    <definedName name="_AtRisk_SimSetting_ReportOptionCustomItemLegendType04" hidden="1">0</definedName>
    <definedName name="_AtRisk_SimSetting_ReportOptionCustomItemLegendType05" hidden="1">0</definedName>
    <definedName name="_AtRisk_SimSetting_ReportOptionCustomItemLegendType06" hidden="1">0</definedName>
    <definedName name="_AtRisk_SimSetting_ReportOptionCustomItemsCount" hidden="1">6</definedName>
    <definedName name="_AtRisk_SimSetting_ReportOptionCustomItemSensitivityFormat01" hidden="1">1</definedName>
    <definedName name="_AtRisk_SimSetting_ReportOptionCustomItemSensitivityFormat02" hidden="1">1</definedName>
    <definedName name="_AtRisk_SimSetting_ReportOptionCustomItemSensitivityFormat03" hidden="1">1</definedName>
    <definedName name="_AtRisk_SimSetting_ReportOptionCustomItemSensitivityFormat04" hidden="1">1</definedName>
    <definedName name="_AtRisk_SimSetting_ReportOptionCustomItemSensitivityFormat05" hidden="1">1</definedName>
    <definedName name="_AtRisk_SimSetting_ReportOptionCustomItemSensitivityFormat06" hidden="1">1</definedName>
    <definedName name="_AtRisk_SimSetting_ReportOptionCustomItemSummaryGraphType01" hidden="1">0</definedName>
    <definedName name="_AtRisk_SimSetting_ReportOptionCustomItemSummaryGraphType02" hidden="1">0</definedName>
    <definedName name="_AtRisk_SimSetting_ReportOptionCustomItemSummaryGraphType03" hidden="1">0</definedName>
    <definedName name="_AtRisk_SimSetting_ReportOptionCustomItemSummaryGraphType04" hidden="1">0</definedName>
    <definedName name="_AtRisk_SimSetting_ReportOptionCustomItemSummaryGraphType05" hidden="1">0</definedName>
    <definedName name="_AtRisk_SimSetting_ReportOptionCustomItemSummaryGraphType06"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15</definedName>
    <definedName name="_AtRisk_SimSetting_ReportOptionReportsFileType" hidden="1">1</definedName>
    <definedName name="_AtRisk_SimSetting_ReportOptionSelectiveQR" hidden="1">FALSE</definedName>
    <definedName name="_AtRisk_SimSetting_ReportsList" hidden="1">15</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ADC_chronic">#REF!</definedName>
    <definedName name="ADC_subchronic">#REF!</definedName>
    <definedName name="AER">#REF!</definedName>
    <definedName name="Air_speed">#REF!</definedName>
    <definedName name="Air_speed_cm_per_s">#REF!</definedName>
    <definedName name="Amt_12DCA">#REF!</definedName>
    <definedName name="Amt_12DCA_app">#REF!</definedName>
    <definedName name="Amt_12DCA_app_degreaser">#REF!</definedName>
    <definedName name="Amt_12DCA_app_lubricant">#REF!</definedName>
    <definedName name="Amt_degreaser_app">#REF!</definedName>
    <definedName name="Amt_job">#REF!</definedName>
    <definedName name="Amt_lubricant_app">#REF!</definedName>
    <definedName name="AR_RS2">#REF!</definedName>
    <definedName name="AR_RS4">#REF!</definedName>
    <definedName name="AR_RS4_Run1">Calculations!$D$23</definedName>
    <definedName name="AR_RS4_Run2">Calculations!$D$26</definedName>
    <definedName name="AR_RS6_Run1">Calculations!$D$32</definedName>
    <definedName name="AR_RS6_Run2">Calculations!$D$35</definedName>
    <definedName name="AR_water">#REF!</definedName>
    <definedName name="AR_water_Run1">Calculations!$D$41</definedName>
    <definedName name="AR_water_Run2">Calculations!$D$44</definedName>
    <definedName name="AT" localSheetId="0">#REF!</definedName>
    <definedName name="AT">#REF!</definedName>
    <definedName name="AT_50th_non_cancer" localSheetId="0">#REF!</definedName>
    <definedName name="AT_50th_non_cancer">#REF!</definedName>
    <definedName name="AT_50th_non_cancer_DC" localSheetId="0">#REF!</definedName>
    <definedName name="AT_50th_non_cancer_DC">#REF!</definedName>
    <definedName name="AT_95th_non_cancer" localSheetId="0">#REF!</definedName>
    <definedName name="AT_95th_non_cancer">#REF!</definedName>
    <definedName name="AT_95th_non_cancer_DC" localSheetId="0">#REF!</definedName>
    <definedName name="AT_95th_non_cancer_DC">#REF!</definedName>
    <definedName name="AT_AC" localSheetId="0">#REF!</definedName>
    <definedName name="AT_AC">#REF!</definedName>
    <definedName name="AT_AC_DC" localSheetId="0">#REF!</definedName>
    <definedName name="AT_AC_DC">#REF!</definedName>
    <definedName name="AT_acute">#REF!</definedName>
    <definedName name="AT_ADC_high" localSheetId="0">#REF!</definedName>
    <definedName name="AT_ADC_high">#REF!</definedName>
    <definedName name="AT_ADC_mid" localSheetId="0">#REF!</definedName>
    <definedName name="AT_ADC_mid">#REF!</definedName>
    <definedName name="AT_cancer" localSheetId="0">#REF!</definedName>
    <definedName name="AT_cancer">#REF!</definedName>
    <definedName name="AT_cancer_DC" localSheetId="0">#REF!</definedName>
    <definedName name="AT_cancer_DC">#REF!</definedName>
    <definedName name="AT_chronic_cancer">#REF!</definedName>
    <definedName name="AT_chronic_nc">#REF!</definedName>
    <definedName name="AT_LADC" localSheetId="0">#REF!</definedName>
    <definedName name="AT_LADC">#REF!</definedName>
    <definedName name="ATc">#REF!</definedName>
    <definedName name="ATsc">#REF!</definedName>
    <definedName name="AWD" localSheetId="0">#REF!</definedName>
    <definedName name="AWD">#REF!</definedName>
    <definedName name="AWD_DC_50th" localSheetId="0">#REF!</definedName>
    <definedName name="AWD_DC_50th">#REF!</definedName>
    <definedName name="AWD_DC_95th" localSheetId="0">#REF!</definedName>
    <definedName name="AWD_DC_95th">#REF!</definedName>
    <definedName name="CASRN" localSheetId="0">#REF!</definedName>
    <definedName name="CASRN">#REF!</definedName>
    <definedName name="Cff_mass">#REF!</definedName>
    <definedName name="Cff_ppm">#REF!</definedName>
    <definedName name="Cm_A">#REF!</definedName>
    <definedName name="Cm_B">#REF!</definedName>
    <definedName name="Cm_C">#REF!</definedName>
    <definedName name="cm_per_m">#REF!</definedName>
    <definedName name="cm3_gal">'Release Parameters'!$A$35</definedName>
    <definedName name="Cnf_mass">#REF!</definedName>
    <definedName name="CNF_o">#REF!</definedName>
    <definedName name="Cnf_ppm">#REF!</definedName>
    <definedName name="Cv_A">#REF!</definedName>
    <definedName name="Cv_B">#REF!</definedName>
    <definedName name="Cv_C">#REF!</definedName>
    <definedName name="D_container_lab_analysis">#REF!</definedName>
    <definedName name="D_container_opening">#REF!</definedName>
    <definedName name="D_contcleaning">#REF!</definedName>
    <definedName name="Daily_air">#REF!</definedName>
    <definedName name="Daily_lan_inc">#REF!</definedName>
    <definedName name="DR_RS2">#REF!</definedName>
    <definedName name="DR_RS4_Run1">Calculations!$D$22</definedName>
    <definedName name="DR_RS4_Run2">Calculations!$D$25</definedName>
    <definedName name="DR_RS6_Run1">Calculations!$D$31</definedName>
    <definedName name="DR_RS6_Run2">Calculations!$D$34</definedName>
    <definedName name="DR_water">#REF!</definedName>
    <definedName name="DR_water_Run1">Calculations!$D$40</definedName>
    <definedName name="DR_water_Run2">Calculations!$D$43</definedName>
    <definedName name="ED" localSheetId="0">#REF!</definedName>
    <definedName name="ED">#REF!</definedName>
    <definedName name="ED_AC" localSheetId="0">#REF!</definedName>
    <definedName name="ED_AC">#REF!</definedName>
    <definedName name="ED_AC_DC" localSheetId="0">#REF!</definedName>
    <definedName name="ED_AC_DC">#REF!</definedName>
    <definedName name="ED_acute">#REF!</definedName>
    <definedName name="ED_chronic" localSheetId="0">#REF!</definedName>
    <definedName name="ED_chronic">#REF!</definedName>
    <definedName name="ED_chronic_DC" localSheetId="0">#REF!</definedName>
    <definedName name="ED_chronic_DC">#REF!</definedName>
    <definedName name="EF" localSheetId="0">#REF!</definedName>
    <definedName name="EF">#REF!</definedName>
    <definedName name="EF_chronic">#REF!</definedName>
    <definedName name="EF_subchronic">#REF!</definedName>
    <definedName name="EF_yearly">#REF!</definedName>
    <definedName name="EG">#REF!</definedName>
    <definedName name="F_12DCA">#REF!</definedName>
    <definedName name="F_12DCA_formulation">#REF!</definedName>
    <definedName name="F_12DCA_formulation_aerosol">#REF!</definedName>
    <definedName name="F_container_residue" localSheetId="4">#REF!</definedName>
    <definedName name="F_container_residue">'Release Parameters'!$K$8</definedName>
    <definedName name="F_contloss">#REF!</definedName>
    <definedName name="F_EDB">'Release Parameters'!$K$14</definedName>
    <definedName name="F_EDB_Run1">#REF!</definedName>
    <definedName name="F_EDB_Run2">#REF!</definedName>
    <definedName name="F_equip_disp">'Release Parameters'!$D$16</definedName>
    <definedName name="F_equip_residue">#REF!</definedName>
    <definedName name="F_loss_equip">#REF!</definedName>
    <definedName name="F_loss_small_cont">#REF!</definedName>
    <definedName name="F12DCA_prod">#REF!</definedName>
    <definedName name="FromArray_1">_xlfn.ANCHORARRAY(#REF!)</definedName>
    <definedName name="FSA">#REF!</definedName>
    <definedName name="Fsat_load">#REF!</definedName>
    <definedName name="Fsat_unload">#REF!</definedName>
    <definedName name="ft_cm">'Release Parameters'!$A$42</definedName>
    <definedName name="ft_m">'Release Parameters'!$A$41</definedName>
    <definedName name="G_A">#REF!</definedName>
    <definedName name="G_B">#REF!</definedName>
    <definedName name="G_C">#REF!</definedName>
    <definedName name="g_kg">'Release Parameters'!$A$38</definedName>
    <definedName name="g_per_kg">#REF!</definedName>
    <definedName name="g_per_oz">#REF!</definedName>
    <definedName name="h_sum">#REF!</definedName>
    <definedName name="hA">#REF!</definedName>
    <definedName name="hB">#REF!</definedName>
    <definedName name="hC">#REF!</definedName>
    <definedName name="Hours_year">#REF!</definedName>
    <definedName name="Job_hrs">#REF!</definedName>
    <definedName name="Jobs_site_year">#REF!</definedName>
    <definedName name="L_gal">'Release Parameters'!$A$34</definedName>
    <definedName name="L_per_gal">#REF!</definedName>
    <definedName name="L_per_m3">#REF!</definedName>
    <definedName name="LADC">#REF!</definedName>
    <definedName name="lambda1">#REF!</definedName>
    <definedName name="lambda2">#REF!</definedName>
    <definedName name="lb_kg">'Release Parameters'!$A$39</definedName>
    <definedName name="lb_ton">'Release Parameters'!$A$40</definedName>
    <definedName name="lbs_per_kg">#REF!</definedName>
    <definedName name="LT_chronic_cancer">#REF!</definedName>
    <definedName name="LT_chronic_nc">#REF!</definedName>
    <definedName name="m_EDB_site_day_Run1">Calculations!$D$6</definedName>
    <definedName name="m_EDB_site_day_Run2">Calculations!$D$13</definedName>
    <definedName name="m_EDB_site_yr_recalc_Run2">Calculations!$D$12</definedName>
    <definedName name="m_EDB_site_yr_Run1">#REF!</definedName>
    <definedName name="m3_gal" localSheetId="4">#REF!</definedName>
    <definedName name="m3_gal">'Release Parameters'!$A$33</definedName>
    <definedName name="m3_L">'Release Parameters'!$A$36</definedName>
    <definedName name="m3_per_gal">#REF!</definedName>
    <definedName name="Manufacturing_Public">#REF!</definedName>
    <definedName name="MC_On_Off">#REF!</definedName>
    <definedName name="mg_g">'Release Parameters'!$A$37</definedName>
    <definedName name="mg_per_g">#REF!</definedName>
    <definedName name="min_hr">'Release Parameters'!$A$44</definedName>
    <definedName name="min_per_hr">#REF!</definedName>
    <definedName name="Mixing_factor">#REF!</definedName>
    <definedName name="mL_per_L">#REF!</definedName>
    <definedName name="MW">#REF!</definedName>
    <definedName name="MW_12DCA">#REF!</definedName>
    <definedName name="N_apps_job">#REF!</definedName>
    <definedName name="N_cont_load_day">#REF!</definedName>
    <definedName name="N_cont_load_site_day_Run1">Calculations!$D$9</definedName>
    <definedName name="N_cont_load_site_day_Run2">Calculations!$D$16</definedName>
    <definedName name="N_cont_load_site_yr_Run1">Calculations!$D$10</definedName>
    <definedName name="N_cont_load_site_yr_Run2">Calculations!$D$17</definedName>
    <definedName name="N_cont_load_yr">#REF!</definedName>
    <definedName name="N_cont_unload_day">#REF!</definedName>
    <definedName name="N_cont_unload_site_day">#REF!</definedName>
    <definedName name="N_cont_unload_site_day_Run1">Calculations!$D$7</definedName>
    <definedName name="N_cont_unload_site_day_Run2">Calculations!$D$14</definedName>
    <definedName name="N_cont_unload_site_yr">#REF!</definedName>
    <definedName name="N_cont_unload_site_yr_Run1">Calculations!$D$8</definedName>
    <definedName name="N_cont_unload_site_yr_Run2">Calculations!$D$15</definedName>
    <definedName name="N_cont_unload_yr">#REF!</definedName>
    <definedName name="N_sites">#REF!</definedName>
    <definedName name="N_sites_Run1">#REF!</definedName>
    <definedName name="N_sites_Run2">#REF!</definedName>
    <definedName name="Ns">#REF!</definedName>
    <definedName name="OD">#REF!</definedName>
    <definedName name="OH_day">#REF!</definedName>
    <definedName name="OH_load_day">#REF!</definedName>
    <definedName name="OH_load_yr">#REF!</definedName>
    <definedName name="OH_sampling">#REF!</definedName>
    <definedName name="OH_unload_day">#REF!</definedName>
    <definedName name="OH_unload_yr">#REF!</definedName>
    <definedName name="OH_yr">#REF!</definedName>
    <definedName name="OHcont_cleaning">#REF!</definedName>
    <definedName name="OHcont_cleaning_yr">#REF!</definedName>
    <definedName name="OHequip">#REF!</definedName>
    <definedName name="OHlab_testing_day">#REF!</definedName>
    <definedName name="OHlab_testing_yr">#REF!</definedName>
    <definedName name="OHpW">#REF!</definedName>
    <definedName name="OHunload_day">#REF!</definedName>
    <definedName name="OHunload_yr">#REF!</definedName>
    <definedName name="OPdays_recalc">#REF!</definedName>
    <definedName name="P">#REF!</definedName>
    <definedName name="Pal_Workbook_GUID" localSheetId="0" hidden="1">"SK39RLEDQA2L46YW8H5SUKN3"</definedName>
    <definedName name="Pal_Workbook_GUID" hidden="1">"I5649NZGEYHPZD5Q8KC8XTC5"</definedName>
    <definedName name="Pressure_atm">#REF!</definedName>
    <definedName name="Pressure_torr">#REF!</definedName>
    <definedName name="PV">#REF!</definedName>
    <definedName name="PV_EDB_yr_Run2">#REF!</definedName>
    <definedName name="PV_fuel_day">#REF!</definedName>
    <definedName name="Q_chem_day">#REF!</definedName>
    <definedName name="Q_chem_site_day">#REF!</definedName>
    <definedName name="Q_chem_site_yr">#REF!</definedName>
    <definedName name="Q_chem_yr">#REF!</definedName>
    <definedName name="Q_cont">#REF!</definedName>
    <definedName name="Q_EDB_site_day">#REF!</definedName>
    <definedName name="Q_EDB_site_day_recalc">#REF!</definedName>
    <definedName name="Q_EDB_site_yr">#REF!</definedName>
    <definedName name="Q_EDB_site_yr_recalc">#REF!</definedName>
    <definedName name="Q_EDB_yr">'Release Parameters'!$K$13</definedName>
    <definedName name="Q_FF">#REF!</definedName>
    <definedName name="Q_fuel_site_day">'Release Parameters'!#REF!</definedName>
    <definedName name="Q_fuel_site_day_recalc">#REF!</definedName>
    <definedName name="Q_fuel_site_yr">#REF!</definedName>
    <definedName name="Q_fuel_site_yr_recalc">#REF!</definedName>
    <definedName name="Q_NF">#REF!</definedName>
    <definedName name="Q_proc_container_load">#REF!</definedName>
    <definedName name="Q_proc_container_unload">#REF!</definedName>
    <definedName name="Q_site_yr">#REF!</definedName>
    <definedName name="Q_stock_day">#REF!</definedName>
    <definedName name="Qchem_site_day_recalc">#REF!</definedName>
    <definedName name="Qchem_site_yr_recalc">#REF!</definedName>
    <definedName name="R_">#REF!</definedName>
    <definedName name="r_12DCA">#REF!</definedName>
    <definedName name="R_Ltorr_molK">#REF!</definedName>
    <definedName name="R_NF">#REF!</definedName>
    <definedName name="r_prod">#REF!</definedName>
    <definedName name="Rate_filldrum">#REF!</definedName>
    <definedName name="Rate_fillsmallcont">#REF!</definedName>
    <definedName name="RD">#REF!</definedName>
    <definedName name="RD_RP1">#REF!</definedName>
    <definedName name="RD_RP3">#REF!</definedName>
    <definedName name="RD_RP4">#REF!</definedName>
    <definedName name="RD_RP5">#REF!</definedName>
    <definedName name="RD_water">#REF!</definedName>
    <definedName name="Release_Day_Air">#REF!</definedName>
    <definedName name="Release_Day_RP1">#REF!</definedName>
    <definedName name="Release_Day_RP3">#REF!</definedName>
    <definedName name="Release_Day_RP4">#REF!</definedName>
    <definedName name="Release_Day_RP5">#REF!</definedName>
    <definedName name="Release_Day_RP6">#REF!</definedName>
    <definedName name="Release_Day_RP7">#REF!</definedName>
    <definedName name="Release_Day_RP8">#REF!</definedName>
    <definedName name="Release_Day_Wat_Inc_Lan">#REF!</definedName>
    <definedName name="Release_Year_Air">#REF!</definedName>
    <definedName name="Release_Year_RP1">#REF!</definedName>
    <definedName name="Release_Year_RP3">#REF!</definedName>
    <definedName name="Release_Year_RP4">#REF!</definedName>
    <definedName name="Release_Year_RP5">#REF!</definedName>
    <definedName name="Release_Year_RP6">#REF!</definedName>
    <definedName name="Release_Year_RP7">#REF!</definedName>
    <definedName name="Release_Year_RP8">#REF!</definedName>
    <definedName name="Release_Year_Wat_Inc_Lan">#REF!</definedName>
    <definedName name="rho_12DCA">#REF!</definedName>
    <definedName name="RHO_fuel">'Release Parameters'!#REF!</definedName>
    <definedName name="RHO_product">#REF!</definedName>
    <definedName name="RiskAfterRecalcMacro" localSheetId="0" hidden="1">""</definedName>
    <definedName name="RiskAfterRecalcMacro" hidden="1">"'PERC_Dry Cleaner Model_4.9.2019.xlsm'!RK4Solver.RK4Solver"</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localSheetId="0" hidden="1">TRUE</definedName>
    <definedName name="RiskMultipleCPUSupportEnabled" hidden="1">FALSE</definedName>
    <definedName name="RiskNumIterations" hidden="1">100000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imulationResultsExternalFilePath" localSheetId="4" hidden="1">"P:\CEB\ExistingChems\Work Plan Chemicals\2nd Batch\Ethylene Dibromide (106-93-4)\2025 Work\Environmental Releases\Release Model Simulations\DRAFT_EDB Repackaging_Release Assessment_01.07.2026.RSK5"</definedName>
    <definedName name="RiskSimulationResultsExternalFilePath" hidden="1">"P:\CEB\ExistingChems\Work Plan Chemicals\2nd Batch\Ethylene Dibromide (106-93-4)\2025 Work\Environmental Releases\Release Model Simulations\DRAFT_EDB Use of Fuels_Bulk Terminals_Release Assessment_09.26.2025.RSK5"</definedName>
    <definedName name="RiskSimulationResultsStorageLocation"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localSheetId="0" hidden="1">TRUE</definedName>
    <definedName name="RiskUseMultipleCPUs" hidden="1">FALSE</definedName>
    <definedName name="RPD_RP1">#REF!</definedName>
    <definedName name="RPY_RP1">#REF!</definedName>
    <definedName name="RY_RP1">#REF!</definedName>
    <definedName name="RY_RP3">#REF!</definedName>
    <definedName name="RY_RP4">#REF!</definedName>
    <definedName name="RY_RP5">#REF!</definedName>
    <definedName name="s_hr">'Release Parameters'!$A$43</definedName>
    <definedName name="SF">#REF!</definedName>
    <definedName name="T">#REF!</definedName>
    <definedName name="t_1">#REF!</definedName>
    <definedName name="t_2">#REF!</definedName>
    <definedName name="t_avg">#REF!</definedName>
    <definedName name="Temp">#REF!</definedName>
    <definedName name="TIME_operating_days" localSheetId="4">#REF!</definedName>
    <definedName name="TIME_operating_days">'Release Parameters'!$D$7</definedName>
    <definedName name="Total_air">#REF!</definedName>
    <definedName name="Total_lan_inc">#REF!</definedName>
    <definedName name="TSCA_with_activity">#REF!</definedName>
    <definedName name="TWA_24hr">#REF!</definedName>
    <definedName name="TWA_8hr">#REF!</definedName>
    <definedName name="V_cont">'Release Parameters'!$K$15</definedName>
    <definedName name="V_cont_load_Run1">#REF!</definedName>
    <definedName name="V_cont_load_Run2">#REF!</definedName>
    <definedName name="V_cont_unload_Run1">#REF!</definedName>
    <definedName name="V_cont_unload_Run2">#REF!</definedName>
    <definedName name="V_ff">#REF!</definedName>
    <definedName name="V_importcont">#REF!</definedName>
    <definedName name="V_NF">#REF!</definedName>
    <definedName name="V_smallcont">#REF!</definedName>
    <definedName name="Ventilation_rate">#REF!</definedName>
    <definedName name="Vm_12DCA">#REF!</definedName>
    <definedName name="VP_12DCA">#REF!</definedName>
    <definedName name="VP_torr">#REF!</definedName>
    <definedName name="Weeks_year">#REF!</definedName>
    <definedName name="WY">#REF!</definedName>
    <definedName name="WY_50th" localSheetId="0">#REF!</definedName>
    <definedName name="WY_50th">#REF!</definedName>
    <definedName name="WY_50th_DC" localSheetId="0">#REF!</definedName>
    <definedName name="WY_50th_DC">#REF!</definedName>
    <definedName name="WY_95th" localSheetId="0">#REF!</definedName>
    <definedName name="WY_95th">#REF!</definedName>
    <definedName name="WY_95th_DC" localSheetId="0">#REF!</definedName>
    <definedName name="WY_95th_DC">#REF!</definedName>
    <definedName name="WY_chronic">#REF!</definedName>
    <definedName name="WY_high" localSheetId="0">#REF!</definedName>
    <definedName name="WY_high">#REF!</definedName>
    <definedName name="WY_mid" localSheetId="0">#REF!</definedName>
    <definedName name="WY_mi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 i="6" l="1" a="1"/>
  <c r="J7" i="6" s="1"/>
  <c r="K7" i="6" s="1"/>
  <c r="A20" i="20"/>
  <c r="C27" i="20"/>
  <c r="C56" i="6"/>
  <c r="B51" i="6"/>
  <c r="B50" i="6"/>
  <c r="B49" i="6"/>
  <c r="C25" i="6"/>
  <c r="J16" i="6" a="1"/>
  <c r="J16" i="6" s="1"/>
  <c r="K16" i="6" s="1"/>
  <c r="J15" i="6" a="1"/>
  <c r="J15" i="6" s="1"/>
  <c r="K15" i="6" s="1"/>
  <c r="J14" i="6" a="1"/>
  <c r="J14" i="6" s="1"/>
  <c r="K14" i="6" s="1"/>
  <c r="J13" i="6" a="1"/>
  <c r="J13" i="6" s="1"/>
  <c r="K13" i="6" s="1"/>
  <c r="J11" i="6" a="1"/>
  <c r="J11" i="6" s="1"/>
  <c r="K11" i="6" s="1"/>
  <c r="J10" i="6" a="1"/>
  <c r="J10" i="6" s="1"/>
  <c r="K10" i="6" s="1"/>
  <c r="C24" i="20" l="1"/>
  <c r="C28" i="20"/>
  <c r="C22" i="20"/>
  <c r="C26" i="20"/>
  <c r="C25" i="20"/>
  <c r="C23" i="20"/>
  <c r="C49" i="6"/>
  <c r="D43" i="18" l="1" a="1"/>
  <c r="D43" i="18" s="1"/>
  <c r="D26" i="18" l="1" a="1"/>
  <c r="D26" i="18" s="1"/>
  <c r="D44" i="18" s="1" a="1"/>
  <c r="D44" i="18" s="1"/>
  <c r="D40" i="18" a="1"/>
  <c r="D40" i="18" s="1"/>
  <c r="D23" i="18" a="1"/>
  <c r="D23" i="18" s="1"/>
  <c r="D41" i="18" s="1" a="1"/>
  <c r="D41" i="18" s="1"/>
  <c r="C29" i="14" l="1"/>
  <c r="C25" i="14"/>
  <c r="C24" i="14" l="1"/>
  <c r="C30" i="14"/>
  <c r="C28" i="14"/>
  <c r="C27" i="14"/>
  <c r="C26" i="14"/>
  <c r="J8" i="6" l="1" a="1"/>
  <c r="J8" i="6" s="1"/>
  <c r="K8" i="6" s="1"/>
  <c r="A22" i="14"/>
  <c r="A37"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<sst xmlns="http://schemas.openxmlformats.org/spreadsheetml/2006/main" count="349" uniqueCount="234">
  <si>
    <t>PUBLIC RELEASE DRAFT</t>
  </si>
  <si>
    <t>June 2026</t>
  </si>
  <si>
    <t>CASRN: 106-93-4</t>
  </si>
  <si>
    <t>Instructions for Using this Spreadsheet</t>
  </si>
  <si>
    <t>Table of Contents</t>
  </si>
  <si>
    <t>Worksheet</t>
  </si>
  <si>
    <t>Description</t>
  </si>
  <si>
    <t>ReadMe (This Worksheet)</t>
  </si>
  <si>
    <t>Provides an overview of all the worksheets in this spreadsheet.</t>
  </si>
  <si>
    <t>Release Summary</t>
  </si>
  <si>
    <t>Summarizes the Release Sources</t>
  </si>
  <si>
    <t>Release Parameters</t>
  </si>
  <si>
    <t>A list of parameters for the release calculations. Allows an advanced user to select between performing a deterministic or Monte Carlo simulation. Monte Carlo formulas on this worksheet are based on the Monte Carlo simulator @Risk. Certain cells will appear with the "#NAME?" error indicator if a user does not have the program @Risk. The user must not alter parameters in this worksheet. Turn Monte Carlo "Off" using the toggle at the top of the sheet to view deterministic calculations (@Risk not needed for this).</t>
  </si>
  <si>
    <t>Calculations</t>
  </si>
  <si>
    <t>Performs the release (green) calculations; grey color indicates general facility calculations. This worksheet contains @Risk formulas to capture results during a Monte Carlo simulation iteration. Certain cells will appear with the "#NAME?" error indicator if a user does not have the program @Risk. The user must not alter the parameters in this worksheet. Turn Monte Carlo "Off" using the toggle at the top of the sheet to view deterministic calculations (@Risk not needed for this).</t>
  </si>
  <si>
    <t>Results</t>
  </si>
  <si>
    <t>Provides the release results for the baseline scenario from the Monte Carlo simulation. The user must not alter this worksheet.</t>
  </si>
  <si>
    <t>General Notes/Assumptions</t>
  </si>
  <si>
    <t>Based on available information 2020 CDR and Public &amp; Stakeholder comments, there is enough information to conduct two separate repackaging release assessments for the two 2020 CDR reporters of EDB: (Run #1) Innospec and (Run #2) Remaining EDB
1. Innospec:
   - Innospec does not claim CBI on their 2020 CDR production volume and their industry comments provided a discrete concentration of EDB imported at 35.6%. Additionally, Innospec provides information that most of their imported production volume is not repackaged but that a single site in Houston (DANA) repackages from ISO tanks to rail cars. No quantitative information was provided on how much EDB is repackaged, therefore as a conservative estimate, EPA assessed 50% of EDB's reported 2020 CDR production volume under this OES since any quantity less than 50% may not be considered 'most'.
   - Innospec stated that EDB is received in ISO containers which are governed by specifications in the ISO Standards 1496-3 and 688. 
2. Remaining EDB:
   - The remaining EDB per 2020 CDR is attributed to the reporter Ethyl Corp however no information is available on repackaging sites for this reporter. Additionally, there is programmatic data suggesting other sites that may repackage EDB. Therefore the remaining production volume is assessed using the 45 sites from programmatic data that are attributed to the Repackaging OES.</t>
  </si>
  <si>
    <t>The Chemical Repackaging Generic Scenario (GS) was used to identify the water release sources for this Repackaging OES. This GS identified two potential water release sources: (1) Container residue losses and (2) Equipment cleaning losses. The other seven release sources are specific to other release media (i.e. air and land) or different physical forms of the chemical (i.e. solids vs liquids). EPA already has sufficient programmatic data from TRI and NEI to quantify and evaluate releases to different media and EDB is expected to be transported in a liquid physical form.</t>
  </si>
  <si>
    <t>EPA utilized 45 maximum sites for the assessed for Run #2 since the programmatic air release data indicates a maximum of 45 sites associated with the Import and Repackaging OES.</t>
  </si>
  <si>
    <t>Release for sampling wastes is not specifically stated in the Chemical Repackaging GS but has been historically assessed as a release source for the repackaging OES in most other chemicals (ex. D4, BBP, DIBP). This release source has a chance to be released to water if the chemical is not a hazardous waste. Based on the available information EPA  does not expect release for sampling wastes to be released to water.</t>
  </si>
  <si>
    <t>Release Summary - 50th and 95th Percentile estimates</t>
  </si>
  <si>
    <t>From the one of the reporting CDR facility (Innospec)</t>
  </si>
  <si>
    <t>50th Percentile</t>
  </si>
  <si>
    <t>Release Source</t>
  </si>
  <si>
    <t>Media of Release</t>
  </si>
  <si>
    <t>Annual Release (kg/site-yr)</t>
  </si>
  <si>
    <t>Days per Year</t>
  </si>
  <si>
    <t>Daily Release (kg/site-day)</t>
  </si>
  <si>
    <t>Import and Repackaging OES</t>
  </si>
  <si>
    <t xml:space="preserve">Wastewater to on-site or off-site treatment or discharge to POTW </t>
  </si>
  <si>
    <t>95th Percentile</t>
  </si>
  <si>
    <t>Wastewater to on-site or off-site treatment or discharge to POTW</t>
  </si>
  <si>
    <t xml:space="preserve"> From the remaining  facilities</t>
  </si>
  <si>
    <t>Turn Monte Carlo On or Off</t>
  </si>
  <si>
    <t>On</t>
  </si>
  <si>
    <t>General Distributions</t>
  </si>
  <si>
    <t>Input Parameter</t>
  </si>
  <si>
    <t>Symbol</t>
  </si>
  <si>
    <t>Unit</t>
  </si>
  <si>
    <t>Deterministic Values</t>
  </si>
  <si>
    <t>Uncertainty Analysis Distribution Parameters</t>
  </si>
  <si>
    <t>Distribution Type</t>
  </si>
  <si>
    <t>Selected Value (Deterministic or @Risk Formula)</t>
  </si>
  <si>
    <t>Notes/Comments</t>
  </si>
  <si>
    <t>Value</t>
  </si>
  <si>
    <t>Basis</t>
  </si>
  <si>
    <t>Lower Bound</t>
  </si>
  <si>
    <t>Upper Bound</t>
  </si>
  <si>
    <t>Mode</t>
  </si>
  <si>
    <t>@Risk Formulas</t>
  </si>
  <si>
    <t>Operating Days</t>
  </si>
  <si>
    <r>
      <t>TIME</t>
    </r>
    <r>
      <rPr>
        <vertAlign val="subscript"/>
        <sz val="10"/>
        <color theme="1"/>
        <rFont val="Calibri"/>
        <family val="2"/>
        <scheme val="minor"/>
      </rPr>
      <t>operating_days</t>
    </r>
  </si>
  <si>
    <t>days/yr</t>
  </si>
  <si>
    <t>Typical</t>
  </si>
  <si>
    <t>Discrete</t>
  </si>
  <si>
    <t xml:space="preserve">Per the Chemical Repackaging GS discrete distribution of 174, 208, or 260 operating days/yr that correspond to worker shift durations of 12-, 10-, or 8-hour shifts </t>
  </si>
  <si>
    <t>Bulk Transport Residual Model Loss Fraction</t>
  </si>
  <si>
    <r>
      <t>F</t>
    </r>
    <r>
      <rPr>
        <vertAlign val="subscript"/>
        <sz val="10"/>
        <color theme="1"/>
        <rFont val="Calibri"/>
        <family val="2"/>
        <scheme val="minor"/>
      </rPr>
      <t>cont_residue</t>
    </r>
  </si>
  <si>
    <t>kg chemical remaining / kg shipped for bulk containers</t>
  </si>
  <si>
    <t>Central Tendency</t>
  </si>
  <si>
    <t>Triangular</t>
  </si>
  <si>
    <t>EPA modeled the container residual fraction for totes using triangular distribution with a lower bound of 0.0007 kg residual/kg ethylene dibromide, an upper bound of 0.002 kg residual/kg ethylene dibromide, and a mode of 0.0007 kg residual/kg ethylene dibromide. The lower and upper bounds of this distribution are based on the central tendency and high-end values listed in the EPA/OPPT Bulk Transport Residual Model from the ChemSTEER User Guide {U.S. EPA, 2015, 3809033}. EPA used the central tendency value as the mode of the triangular distribution.</t>
  </si>
  <si>
    <t>Run #1 Distributions</t>
  </si>
  <si>
    <t>Container Volume Unloaded (Run #1)</t>
  </si>
  <si>
    <r>
      <t>V</t>
    </r>
    <r>
      <rPr>
        <vertAlign val="subscript"/>
        <sz val="10"/>
        <color theme="1"/>
        <rFont val="Calibri"/>
        <family val="2"/>
        <scheme val="minor"/>
      </rPr>
      <t>cont_unload_Run1</t>
    </r>
  </si>
  <si>
    <t>gallon / container</t>
  </si>
  <si>
    <t xml:space="preserve">Based on public comments and stakeholder outreach {Innospec, 2020, 13035679; 2025, 13035681}, the CDR submitter facility Innospec indicated that a single site repackages material from ISO tanks to railcars for shipment. Since ISO tanks volumes fall within the tank truck volume distribution, EPA modeled container size using two different triangular distributions for Run #1: one for tank trucks and one for railcars. The distribution for tank trucks ranges from 1,000 to 10,000 gallons of liquids with a mode of 5,000 gallons. The distribution for rail cars ranges from 10,000 to 20,000 gallons of liquids with a mode of 20,000 gallons. Both distributions are based on the ChemSTEER User Guide {U.S. EPA, 2015, 3809033} default volume distributions for tank truck and rail cars. </t>
  </si>
  <si>
    <t>Container Volume Loaded (Run #1)</t>
  </si>
  <si>
    <r>
      <t>V</t>
    </r>
    <r>
      <rPr>
        <vertAlign val="subscript"/>
        <sz val="10"/>
        <color theme="1"/>
        <rFont val="Calibri"/>
        <family val="2"/>
        <scheme val="minor"/>
      </rPr>
      <t>cont_load_Run1</t>
    </r>
  </si>
  <si>
    <t>Run #2 Distributions</t>
  </si>
  <si>
    <t>Annual Production Volume (Run #2)</t>
  </si>
  <si>
    <r>
      <t>PV</t>
    </r>
    <r>
      <rPr>
        <vertAlign val="subscript"/>
        <sz val="10"/>
        <color theme="1"/>
        <rFont val="Calibri"/>
        <family val="2"/>
        <scheme val="minor"/>
      </rPr>
      <t>EDB_yr_Run2</t>
    </r>
  </si>
  <si>
    <t>kg EDB/yr</t>
  </si>
  <si>
    <t>Midpoint</t>
  </si>
  <si>
    <t>—</t>
  </si>
  <si>
    <t>Uniform</t>
  </si>
  <si>
    <t xml:space="preserve">The other reporting facility that imports ethylene dibromide claimed CBI for the PV. However, given that the minimum reportable quantity for CDR is 25,000 lbs/yr and that the maximum national aggregated PV for ethylene dibromide in the 2020 CDR was 1,000,000 lbs/yr, EPA assumes a full range of 25,000 to 650,000 lbs/yr for the remaining PV. Therefore, for Run #2, the lower and upper bound uniform distributions are 11,340 and 294,835 kg of ethylene dibromide/yr, with a mode of 153,088 kg of ethylene dibromide/yr. </t>
  </si>
  <si>
    <t>EDB Concentration (Run #2)</t>
  </si>
  <si>
    <r>
      <t>F</t>
    </r>
    <r>
      <rPr>
        <vertAlign val="subscript"/>
        <sz val="10"/>
        <color theme="1"/>
        <rFont val="Calibri"/>
        <family val="2"/>
        <scheme val="minor"/>
      </rPr>
      <t>EDB_Run2</t>
    </r>
  </si>
  <si>
    <t>kg EDB / kg</t>
  </si>
  <si>
    <t>Based on the 2020 CDR, the concentration range for imported ethylene dibromide is 30 to 60%. For Run #2, the lower and upper bound uniform distributions are 0.30 and 0.60 kg of ethylene dibromide/kg, with a mode of 0.45 kg of ethylene dibromide/kg.</t>
  </si>
  <si>
    <t>Container Volume Unloaded (Run #2)</t>
  </si>
  <si>
    <r>
      <t>V</t>
    </r>
    <r>
      <rPr>
        <vertAlign val="subscript"/>
        <sz val="10"/>
        <color theme="1"/>
        <rFont val="Calibri"/>
        <family val="2"/>
        <scheme val="minor"/>
      </rPr>
      <t>cont_unload_Run2</t>
    </r>
  </si>
  <si>
    <t>According to the Chemical Repackaging Generic Scenario, {U.S. EPA, 2022, 11182966} repackaging typically occurs from a larger container to a smaller container. Therefore, EPA assumed that containers would be sized down to the next subsequent smaller distribution size, with the unloaded distribution size being one level higher than the tote distribution. For Run #2, EPA modeled container size using two different triangular distributions: one for tank trucks and one for totes. The distribution for tank trucks ranges from 1,000 to 10,000 gallons of liquids with a mode of 5,000 gallons. The distribution for totes ranges from 100 to 1,000 gallons of liquids with a mode of 550 gallons. Both distributions are based on the ChemSTEER User Guide {U.S. EPA, 2015, 3809033} default volume distributions for tank trucks and totes.</t>
  </si>
  <si>
    <t>Container Volume Loaded (Run #2)</t>
  </si>
  <si>
    <r>
      <t>V</t>
    </r>
    <r>
      <rPr>
        <vertAlign val="subscript"/>
        <sz val="10"/>
        <color theme="1"/>
        <rFont val="Calibri"/>
        <family val="2"/>
        <scheme val="minor"/>
      </rPr>
      <t>cont_load_Run2</t>
    </r>
  </si>
  <si>
    <t>General Facility</t>
  </si>
  <si>
    <t>Input Parameters</t>
  </si>
  <si>
    <t>Product Density</t>
  </si>
  <si>
    <r>
      <t>RHO</t>
    </r>
    <r>
      <rPr>
        <vertAlign val="subscript"/>
        <sz val="11"/>
        <color theme="1"/>
        <rFont val="Calibri"/>
        <family val="2"/>
        <scheme val="minor"/>
      </rPr>
      <t>product</t>
    </r>
  </si>
  <si>
    <r>
      <t>kg product / m</t>
    </r>
    <r>
      <rPr>
        <vertAlign val="superscript"/>
        <sz val="11"/>
        <color theme="1"/>
        <rFont val="Calibri"/>
        <family val="2"/>
        <scheme val="minor"/>
      </rPr>
      <t>3</t>
    </r>
  </si>
  <si>
    <t>No information was available regarding the density of ethylene dibromide during repackaging. When the density of a liquid is not known, the density of water can be used as a default {U.S. EPA, 2022, 11182966}. Therefore, EPA assessed the density at 1,000 kg of product/m3</t>
  </si>
  <si>
    <t>Run #1 Parameters</t>
  </si>
  <si>
    <t>Annual Production Volume (Run #1)</t>
  </si>
  <si>
    <r>
      <t>PV</t>
    </r>
    <r>
      <rPr>
        <vertAlign val="subscript"/>
        <sz val="11"/>
        <color theme="1"/>
        <rFont val="Calibri"/>
        <family val="2"/>
        <scheme val="minor"/>
      </rPr>
      <t>EDB_yr_Run1</t>
    </r>
  </si>
  <si>
    <t xml:space="preserve">Based on stakeholder outreach Innospec, provided EPA with a supply chain document stating that most products are moved in the same containers to refineries by road. However, for one customer only, the product in an ISO tank is moved to a specialist railcar filling company in Houston that transships into railcars before moving to the customer refinery {Innospec, 2025, 13035681}. Based on this information, EPA assumes repackaging occurs and that at least 50% of ethylene dibromide could be repackaged. From the 2020 CDR, Innospec reported a PV of 350,000 lbs/yr; therefore, for Run #1, the annual product volume is assessed at 50% (175,000 lbs/yr), which equals 79,379 kg of ethylene dibromide/yr. </t>
  </si>
  <si>
    <t>EDB Concentration (Run #1)</t>
  </si>
  <si>
    <r>
      <t>F</t>
    </r>
    <r>
      <rPr>
        <vertAlign val="subscript"/>
        <sz val="11"/>
        <color theme="1"/>
        <rFont val="Calibri"/>
        <family val="2"/>
        <scheme val="minor"/>
      </rPr>
      <t>EDB_Run1</t>
    </r>
  </si>
  <si>
    <t>kg EDB/kg</t>
  </si>
  <si>
    <t xml:space="preserve">Based on public comments and stakeholder outreach {Innospec, 2020, 13035679; 2025, 13035681}, Innospec indicated that they receive ethylene dibromide at a concentration of 35.6%; therefore, EPA uses a deterministic value of 0.356 kg of ethylene dibromide/kg for Run #1. </t>
  </si>
  <si>
    <t>Number of Sites (Run #1)</t>
  </si>
  <si>
    <r>
      <t>N</t>
    </r>
    <r>
      <rPr>
        <vertAlign val="subscript"/>
        <sz val="11"/>
        <color theme="1"/>
        <rFont val="Calibri"/>
        <family val="2"/>
        <scheme val="minor"/>
      </rPr>
      <t>sites_Run1</t>
    </r>
  </si>
  <si>
    <t>site</t>
  </si>
  <si>
    <t xml:space="preserve">Based on public comments and stakeholder outreach {Innospec, 2020, 13035679; 2025, 13035681}, the CDR submitter facility Innospec indicated that a single site repackages material; therefore, for Run #1, only one site is assessed. </t>
  </si>
  <si>
    <t>Site Annual EDB Throughput (Run #1)</t>
  </si>
  <si>
    <r>
      <t>m</t>
    </r>
    <r>
      <rPr>
        <vertAlign val="subscript"/>
        <sz val="11"/>
        <color theme="1"/>
        <rFont val="Calibri"/>
        <family val="2"/>
        <scheme val="minor"/>
      </rPr>
      <t>EDB_site_yr_Run1</t>
    </r>
  </si>
  <si>
    <t>kg EDB/site-yr</t>
  </si>
  <si>
    <t>For Run #1, the value for site annual throughput is the same as the value for production volume at the site since only one site is assessed.</t>
  </si>
  <si>
    <t>Run #2 Parameters</t>
  </si>
  <si>
    <t>Number of Sites (Run #2)</t>
  </si>
  <si>
    <r>
      <t>N</t>
    </r>
    <r>
      <rPr>
        <vertAlign val="subscript"/>
        <sz val="11"/>
        <color theme="1"/>
        <rFont val="Calibri"/>
        <family val="2"/>
        <scheme val="minor"/>
      </rPr>
      <t>sites_Run2</t>
    </r>
  </si>
  <si>
    <t>sites</t>
  </si>
  <si>
    <t>Since there is no data or information on how many sites import and repackage ethylene dibromide, EPA assessed the number of sites for Run #2 using the programmatic data from the air release assessment, which determined that 45 sites reported air releases for repackaging. For a complete list of facilities mapped to the import and repackaging OES that reported to NEI, see Draft Number of Sites for Ethylene Dibromide {U.S. EPA, 2026, 13035693}.</t>
  </si>
  <si>
    <t>Common Conversion Factors</t>
  </si>
  <si>
    <t>Units</t>
  </si>
  <si>
    <r>
      <t>m</t>
    </r>
    <r>
      <rPr>
        <vertAlign val="superscript"/>
        <sz val="10"/>
        <color theme="1"/>
        <rFont val="Calibri"/>
        <family val="2"/>
        <scheme val="minor"/>
      </rPr>
      <t>3</t>
    </r>
    <r>
      <rPr>
        <sz val="10"/>
        <color theme="1"/>
        <rFont val="Calibri"/>
        <family val="2"/>
        <scheme val="minor"/>
      </rPr>
      <t>/gal</t>
    </r>
  </si>
  <si>
    <t>L/gal</t>
  </si>
  <si>
    <r>
      <t>cm</t>
    </r>
    <r>
      <rPr>
        <vertAlign val="superscript"/>
        <sz val="10"/>
        <color theme="1"/>
        <rFont val="Calibri"/>
        <family val="2"/>
        <scheme val="minor"/>
      </rPr>
      <t>3</t>
    </r>
    <r>
      <rPr>
        <sz val="10"/>
        <color theme="1"/>
        <rFont val="Calibri"/>
        <family val="2"/>
        <scheme val="minor"/>
      </rPr>
      <t>/gal</t>
    </r>
  </si>
  <si>
    <r>
      <t>m</t>
    </r>
    <r>
      <rPr>
        <vertAlign val="superscript"/>
        <sz val="10"/>
        <color theme="1"/>
        <rFont val="Calibri"/>
        <family val="2"/>
        <scheme val="minor"/>
      </rPr>
      <t>3</t>
    </r>
    <r>
      <rPr>
        <sz val="10"/>
        <color theme="1"/>
        <rFont val="Calibri"/>
        <family val="2"/>
        <scheme val="minor"/>
      </rPr>
      <t>/L</t>
    </r>
  </si>
  <si>
    <t>mg/g</t>
  </si>
  <si>
    <t>g/kg</t>
  </si>
  <si>
    <t>lb/kg</t>
  </si>
  <si>
    <t>lb/ton</t>
  </si>
  <si>
    <t>ft/m</t>
  </si>
  <si>
    <t>ft/cm</t>
  </si>
  <si>
    <t>s/hr</t>
  </si>
  <si>
    <t>min/hr</t>
  </si>
  <si>
    <r>
      <t>Discrete Distribution to Sample Integer Values of Operating Days (TIME</t>
    </r>
    <r>
      <rPr>
        <b/>
        <vertAlign val="subscript"/>
        <sz val="11"/>
        <color theme="1"/>
        <rFont val="Calibri"/>
        <family val="2"/>
        <scheme val="minor"/>
      </rPr>
      <t>operating_days</t>
    </r>
    <r>
      <rPr>
        <b/>
        <sz val="11"/>
        <color theme="1"/>
        <rFont val="Calibri"/>
        <family val="2"/>
        <scheme val="minor"/>
      </rPr>
      <t>)</t>
    </r>
  </si>
  <si>
    <t>Operating Days Value (x)</t>
  </si>
  <si>
    <t>Probability of Value (p(x))</t>
  </si>
  <si>
    <t>Sum of Probabilities</t>
  </si>
  <si>
    <r>
      <t>Discrete Distribution to Sample Integer Values of Repackaging Rate (m</t>
    </r>
    <r>
      <rPr>
        <b/>
        <vertAlign val="subscript"/>
        <sz val="11"/>
        <color theme="1"/>
        <rFont val="Calibri"/>
        <family val="2"/>
        <scheme val="minor"/>
      </rPr>
      <t>product_site_yr</t>
    </r>
    <r>
      <rPr>
        <b/>
        <sz val="11"/>
        <color theme="1"/>
        <rFont val="Calibri"/>
        <family val="2"/>
        <scheme val="minor"/>
      </rPr>
      <t>)</t>
    </r>
  </si>
  <si>
    <r>
      <t>m</t>
    </r>
    <r>
      <rPr>
        <b/>
        <vertAlign val="subscript"/>
        <sz val="11"/>
        <color theme="1"/>
        <rFont val="Calibri"/>
        <family val="2"/>
        <scheme val="minor"/>
      </rPr>
      <t>product_site_yr</t>
    </r>
    <r>
      <rPr>
        <b/>
        <sz val="11"/>
        <color theme="1"/>
        <rFont val="Calibri"/>
        <family val="2"/>
        <scheme val="minor"/>
      </rPr>
      <t xml:space="preserve"> value (x)</t>
    </r>
  </si>
  <si>
    <t>Calculation of Baseline Releases</t>
  </si>
  <si>
    <t>Parameter Name</t>
  </si>
  <si>
    <t>Equation</t>
  </si>
  <si>
    <t>Stochastic Value</t>
  </si>
  <si>
    <t>General Facility Parameters</t>
  </si>
  <si>
    <t>Run #1 Calculations</t>
  </si>
  <si>
    <t>Daily Site EDB Throughput (Run #1)</t>
  </si>
  <si>
    <r>
      <t>m</t>
    </r>
    <r>
      <rPr>
        <vertAlign val="subscript"/>
        <sz val="11"/>
        <color theme="1"/>
        <rFont val="Calibri"/>
        <family val="2"/>
        <scheme val="minor"/>
      </rPr>
      <t>EDB_site_day_Run1</t>
    </r>
  </si>
  <si>
    <r>
      <t>m</t>
    </r>
    <r>
      <rPr>
        <vertAlign val="subscript"/>
        <sz val="11"/>
        <color theme="1"/>
        <rFont val="Calibri"/>
        <family val="2"/>
        <scheme val="minor"/>
      </rPr>
      <t>EDB_site_yr_Run1</t>
    </r>
    <r>
      <rPr>
        <sz val="11"/>
        <color theme="1"/>
        <rFont val="Calibri"/>
        <family val="2"/>
        <scheme val="minor"/>
      </rPr>
      <t xml:space="preserve"> / TIME</t>
    </r>
    <r>
      <rPr>
        <vertAlign val="subscript"/>
        <sz val="11"/>
        <color theme="1"/>
        <rFont val="Calibri"/>
        <family val="2"/>
        <scheme val="minor"/>
      </rPr>
      <t>operating_days</t>
    </r>
  </si>
  <si>
    <t>kg EDB/site-day</t>
  </si>
  <si>
    <t>Number of Containers Unloaded per Site-Day (Run #1)</t>
  </si>
  <si>
    <r>
      <t>N</t>
    </r>
    <r>
      <rPr>
        <vertAlign val="subscript"/>
        <sz val="11"/>
        <color theme="1"/>
        <rFont val="Calibri"/>
        <family val="2"/>
        <scheme val="minor"/>
      </rPr>
      <t>cont unload site-day_Run1</t>
    </r>
  </si>
  <si>
    <r>
      <t>m</t>
    </r>
    <r>
      <rPr>
        <vertAlign val="subscript"/>
        <sz val="11"/>
        <color theme="1"/>
        <rFont val="Calibri"/>
        <family val="2"/>
        <scheme val="minor"/>
      </rPr>
      <t>EDB_site_day_Run1</t>
    </r>
    <r>
      <rPr>
        <sz val="11"/>
        <color theme="1"/>
        <rFont val="Calibri"/>
        <family val="2"/>
        <scheme val="minor"/>
      </rPr>
      <t xml:space="preserve"> / (F</t>
    </r>
    <r>
      <rPr>
        <vertAlign val="subscript"/>
        <sz val="11"/>
        <color theme="1"/>
        <rFont val="Calibri"/>
        <family val="2"/>
        <scheme val="minor"/>
      </rPr>
      <t>EDB_Run1</t>
    </r>
    <r>
      <rPr>
        <sz val="11"/>
        <color theme="1"/>
        <rFont val="Calibri"/>
        <family val="2"/>
        <scheme val="minor"/>
      </rPr>
      <t xml:space="preserve"> * RHO</t>
    </r>
    <r>
      <rPr>
        <vertAlign val="subscript"/>
        <sz val="11"/>
        <color theme="1"/>
        <rFont val="Calibri"/>
        <family val="2"/>
        <scheme val="minor"/>
      </rPr>
      <t>product</t>
    </r>
    <r>
      <rPr>
        <sz val="11"/>
        <color theme="1"/>
        <rFont val="Calibri"/>
        <family val="2"/>
        <scheme val="minor"/>
      </rPr>
      <t xml:space="preserve"> * V</t>
    </r>
    <r>
      <rPr>
        <vertAlign val="subscript"/>
        <sz val="11"/>
        <color theme="1"/>
        <rFont val="Calibri"/>
        <family val="2"/>
        <scheme val="minor"/>
      </rPr>
      <t>cont_unload_Run1</t>
    </r>
    <r>
      <rPr>
        <sz val="11"/>
        <color theme="1"/>
        <rFont val="Calibri"/>
        <family val="2"/>
        <scheme val="minor"/>
      </rPr>
      <t xml:space="preserve"> * 3.79E-03 m</t>
    </r>
    <r>
      <rPr>
        <vertAlign val="superscript"/>
        <sz val="11"/>
        <color theme="1"/>
        <rFont val="Calibri"/>
        <family val="2"/>
        <scheme val="minor"/>
      </rPr>
      <t>3</t>
    </r>
    <r>
      <rPr>
        <sz val="11"/>
        <color theme="1"/>
        <rFont val="Calibri"/>
        <family val="2"/>
        <scheme val="minor"/>
      </rPr>
      <t>/gal)</t>
    </r>
  </si>
  <si>
    <t>containers/site-day</t>
  </si>
  <si>
    <t>Number of Containers Unloaded per Site-Year (Run #1)</t>
  </si>
  <si>
    <r>
      <t>N</t>
    </r>
    <r>
      <rPr>
        <vertAlign val="subscript"/>
        <sz val="11"/>
        <color theme="1"/>
        <rFont val="Calibri"/>
        <family val="2"/>
        <scheme val="minor"/>
      </rPr>
      <t>cont unload site-yr_Run1</t>
    </r>
  </si>
  <si>
    <r>
      <t>N</t>
    </r>
    <r>
      <rPr>
        <vertAlign val="subscript"/>
        <sz val="11"/>
        <color theme="1"/>
        <rFont val="Calibri"/>
        <family val="2"/>
        <scheme val="minor"/>
      </rPr>
      <t>cont unload site-day_Run1</t>
    </r>
    <r>
      <rPr>
        <sz val="11"/>
        <color theme="1"/>
        <rFont val="Calibri"/>
        <family val="2"/>
        <scheme val="minor"/>
      </rPr>
      <t xml:space="preserve"> * TIME</t>
    </r>
    <r>
      <rPr>
        <vertAlign val="subscript"/>
        <sz val="11"/>
        <color theme="1"/>
        <rFont val="Calibri"/>
        <family val="2"/>
        <scheme val="minor"/>
      </rPr>
      <t>operating_days</t>
    </r>
  </si>
  <si>
    <t>containers/site-year</t>
  </si>
  <si>
    <t>Number of Containers Loaded per Site-Day (Run #1)</t>
  </si>
  <si>
    <r>
      <t>N</t>
    </r>
    <r>
      <rPr>
        <vertAlign val="subscript"/>
        <sz val="11"/>
        <color theme="1"/>
        <rFont val="Calibri"/>
        <family val="2"/>
        <scheme val="minor"/>
      </rPr>
      <t>cont load site-day_Run1</t>
    </r>
  </si>
  <si>
    <r>
      <t>m</t>
    </r>
    <r>
      <rPr>
        <vertAlign val="subscript"/>
        <sz val="11"/>
        <color theme="1"/>
        <rFont val="Calibri"/>
        <family val="2"/>
        <scheme val="minor"/>
      </rPr>
      <t>EDB_site_day_Run1</t>
    </r>
    <r>
      <rPr>
        <sz val="11"/>
        <color theme="1"/>
        <rFont val="Calibri"/>
        <family val="2"/>
        <scheme val="minor"/>
      </rPr>
      <t xml:space="preserve"> / (F</t>
    </r>
    <r>
      <rPr>
        <vertAlign val="subscript"/>
        <sz val="11"/>
        <color theme="1"/>
        <rFont val="Calibri"/>
        <family val="2"/>
        <scheme val="minor"/>
      </rPr>
      <t>EDB_Run1</t>
    </r>
    <r>
      <rPr>
        <sz val="11"/>
        <color theme="1"/>
        <rFont val="Calibri"/>
        <family val="2"/>
        <scheme val="minor"/>
      </rPr>
      <t xml:space="preserve"> * RHO</t>
    </r>
    <r>
      <rPr>
        <vertAlign val="subscript"/>
        <sz val="11"/>
        <color theme="1"/>
        <rFont val="Calibri"/>
        <family val="2"/>
        <scheme val="minor"/>
      </rPr>
      <t>product</t>
    </r>
    <r>
      <rPr>
        <sz val="11"/>
        <color theme="1"/>
        <rFont val="Calibri"/>
        <family val="2"/>
        <scheme val="minor"/>
      </rPr>
      <t xml:space="preserve"> * V</t>
    </r>
    <r>
      <rPr>
        <vertAlign val="subscript"/>
        <sz val="11"/>
        <color theme="1"/>
        <rFont val="Calibri"/>
        <family val="2"/>
        <scheme val="minor"/>
      </rPr>
      <t>cont_load_Run1</t>
    </r>
    <r>
      <rPr>
        <sz val="11"/>
        <color theme="1"/>
        <rFont val="Calibri"/>
        <family val="2"/>
        <scheme val="minor"/>
      </rPr>
      <t xml:space="preserve"> * 3.79E-03 m</t>
    </r>
    <r>
      <rPr>
        <vertAlign val="superscript"/>
        <sz val="11"/>
        <color theme="1"/>
        <rFont val="Calibri"/>
        <family val="2"/>
        <scheme val="minor"/>
      </rPr>
      <t>3</t>
    </r>
    <r>
      <rPr>
        <sz val="11"/>
        <color theme="1"/>
        <rFont val="Calibri"/>
        <family val="2"/>
        <scheme val="minor"/>
      </rPr>
      <t>/gal)</t>
    </r>
  </si>
  <si>
    <t>Number of Containers Loaded per Site-Year (Run #1)</t>
  </si>
  <si>
    <r>
      <t>N</t>
    </r>
    <r>
      <rPr>
        <vertAlign val="subscript"/>
        <sz val="11"/>
        <color theme="1"/>
        <rFont val="Calibri"/>
        <family val="2"/>
        <scheme val="minor"/>
      </rPr>
      <t>cont load site-yr_Run1</t>
    </r>
  </si>
  <si>
    <r>
      <t>N</t>
    </r>
    <r>
      <rPr>
        <vertAlign val="subscript"/>
        <sz val="11"/>
        <color theme="1"/>
        <rFont val="Calibri"/>
        <family val="2"/>
        <scheme val="minor"/>
      </rPr>
      <t>cont load site-day_Run1</t>
    </r>
    <r>
      <rPr>
        <sz val="11"/>
        <color theme="1"/>
        <rFont val="Calibri"/>
        <family val="2"/>
        <scheme val="minor"/>
      </rPr>
      <t xml:space="preserve"> * TIME</t>
    </r>
    <r>
      <rPr>
        <vertAlign val="subscript"/>
        <sz val="11"/>
        <color theme="1"/>
        <rFont val="Calibri"/>
        <family val="2"/>
        <scheme val="minor"/>
      </rPr>
      <t>operating_days</t>
    </r>
  </si>
  <si>
    <t>Run #2 Calculations</t>
  </si>
  <si>
    <t>Annual Site EDB Throughput Recalculated(Run #2)</t>
  </si>
  <si>
    <r>
      <t>m</t>
    </r>
    <r>
      <rPr>
        <vertAlign val="subscript"/>
        <sz val="11"/>
        <color theme="1"/>
        <rFont val="Calibri"/>
        <family val="2"/>
        <scheme val="minor"/>
      </rPr>
      <t>EDB_site_yr_recalc_Run2</t>
    </r>
  </si>
  <si>
    <r>
      <t>PV</t>
    </r>
    <r>
      <rPr>
        <vertAlign val="subscript"/>
        <sz val="11"/>
        <color theme="1"/>
        <rFont val="Calibri"/>
        <family val="2"/>
        <scheme val="minor"/>
      </rPr>
      <t>EDB_yr_Run2</t>
    </r>
    <r>
      <rPr>
        <sz val="11"/>
        <color theme="1"/>
        <rFont val="Calibri"/>
        <family val="2"/>
        <scheme val="minor"/>
      </rPr>
      <t xml:space="preserve"> / N</t>
    </r>
    <r>
      <rPr>
        <vertAlign val="subscript"/>
        <sz val="11"/>
        <color theme="1"/>
        <rFont val="Calibri"/>
        <family val="2"/>
        <scheme val="minor"/>
      </rPr>
      <t>sites_Run2</t>
    </r>
  </si>
  <si>
    <t>Daily Site EDB Throughput (Run #2)</t>
  </si>
  <si>
    <r>
      <t>m</t>
    </r>
    <r>
      <rPr>
        <vertAlign val="subscript"/>
        <sz val="11"/>
        <color theme="1"/>
        <rFont val="Calibri"/>
        <family val="2"/>
        <scheme val="minor"/>
      </rPr>
      <t>EDB_site_day_Run2</t>
    </r>
  </si>
  <si>
    <r>
      <t>m</t>
    </r>
    <r>
      <rPr>
        <vertAlign val="subscript"/>
        <sz val="11"/>
        <color theme="1"/>
        <rFont val="Calibri"/>
        <family val="2"/>
        <scheme val="minor"/>
      </rPr>
      <t>EDB_site_yr_recalc_Run2</t>
    </r>
    <r>
      <rPr>
        <sz val="11"/>
        <color theme="1"/>
        <rFont val="Calibri"/>
        <family val="2"/>
        <scheme val="minor"/>
      </rPr>
      <t xml:space="preserve"> / TIME</t>
    </r>
    <r>
      <rPr>
        <vertAlign val="subscript"/>
        <sz val="11"/>
        <color theme="1"/>
        <rFont val="Calibri"/>
        <family val="2"/>
        <scheme val="minor"/>
      </rPr>
      <t>operating_days</t>
    </r>
  </si>
  <si>
    <t>Number of Containers Unloaded per Site-Day (Run #2)</t>
  </si>
  <si>
    <r>
      <t>N</t>
    </r>
    <r>
      <rPr>
        <vertAlign val="subscript"/>
        <sz val="11"/>
        <color theme="1"/>
        <rFont val="Calibri"/>
        <family val="2"/>
        <scheme val="minor"/>
      </rPr>
      <t>cont unload site-day_Run2</t>
    </r>
  </si>
  <si>
    <r>
      <t>m</t>
    </r>
    <r>
      <rPr>
        <vertAlign val="subscript"/>
        <sz val="11"/>
        <color theme="1"/>
        <rFont val="Calibri"/>
        <family val="2"/>
        <scheme val="minor"/>
      </rPr>
      <t>EDB_site_day_Run2</t>
    </r>
    <r>
      <rPr>
        <sz val="11"/>
        <color theme="1"/>
        <rFont val="Calibri"/>
        <family val="2"/>
        <scheme val="minor"/>
      </rPr>
      <t xml:space="preserve"> / (F</t>
    </r>
    <r>
      <rPr>
        <vertAlign val="subscript"/>
        <sz val="11"/>
        <color theme="1"/>
        <rFont val="Calibri"/>
        <family val="2"/>
        <scheme val="minor"/>
      </rPr>
      <t>EDB_Run2</t>
    </r>
    <r>
      <rPr>
        <sz val="11"/>
        <color theme="1"/>
        <rFont val="Calibri"/>
        <family val="2"/>
        <scheme val="minor"/>
      </rPr>
      <t xml:space="preserve"> * RHO</t>
    </r>
    <r>
      <rPr>
        <vertAlign val="subscript"/>
        <sz val="11"/>
        <color theme="1"/>
        <rFont val="Calibri"/>
        <family val="2"/>
        <scheme val="minor"/>
      </rPr>
      <t>product</t>
    </r>
    <r>
      <rPr>
        <sz val="11"/>
        <color theme="1"/>
        <rFont val="Calibri"/>
        <family val="2"/>
        <scheme val="minor"/>
      </rPr>
      <t xml:space="preserve"> * V</t>
    </r>
    <r>
      <rPr>
        <vertAlign val="subscript"/>
        <sz val="11"/>
        <color theme="1"/>
        <rFont val="Calibri"/>
        <family val="2"/>
        <scheme val="minor"/>
      </rPr>
      <t>cont_unload_Run2</t>
    </r>
    <r>
      <rPr>
        <sz val="11"/>
        <color theme="1"/>
        <rFont val="Calibri"/>
        <family val="2"/>
        <scheme val="minor"/>
      </rPr>
      <t xml:space="preserve"> * 3.79E-03 m</t>
    </r>
    <r>
      <rPr>
        <vertAlign val="superscript"/>
        <sz val="11"/>
        <color theme="1"/>
        <rFont val="Calibri"/>
        <family val="2"/>
        <scheme val="minor"/>
      </rPr>
      <t>3</t>
    </r>
    <r>
      <rPr>
        <sz val="11"/>
        <color theme="1"/>
        <rFont val="Calibri"/>
        <family val="2"/>
        <scheme val="minor"/>
      </rPr>
      <t>/gal)</t>
    </r>
  </si>
  <si>
    <t>Number of Containers Unloaded per Site-Year (Run #2)</t>
  </si>
  <si>
    <r>
      <t>N</t>
    </r>
    <r>
      <rPr>
        <vertAlign val="subscript"/>
        <sz val="11"/>
        <color theme="1"/>
        <rFont val="Calibri"/>
        <family val="2"/>
        <scheme val="minor"/>
      </rPr>
      <t>cont unload site-yr_Run2</t>
    </r>
  </si>
  <si>
    <r>
      <t>N</t>
    </r>
    <r>
      <rPr>
        <vertAlign val="subscript"/>
        <sz val="11"/>
        <color theme="1"/>
        <rFont val="Calibri"/>
        <family val="2"/>
        <scheme val="minor"/>
      </rPr>
      <t>cont load site-day_Run2</t>
    </r>
    <r>
      <rPr>
        <sz val="11"/>
        <color theme="1"/>
        <rFont val="Calibri"/>
        <family val="2"/>
        <scheme val="minor"/>
      </rPr>
      <t xml:space="preserve"> * TIME</t>
    </r>
    <r>
      <rPr>
        <vertAlign val="subscript"/>
        <sz val="11"/>
        <color theme="1"/>
        <rFont val="Calibri"/>
        <family val="2"/>
        <scheme val="minor"/>
      </rPr>
      <t>operating_days</t>
    </r>
  </si>
  <si>
    <t>Number of Containers Loaded per Site-Day (Run #2)</t>
  </si>
  <si>
    <r>
      <t>N</t>
    </r>
    <r>
      <rPr>
        <vertAlign val="subscript"/>
        <sz val="11"/>
        <color theme="1"/>
        <rFont val="Calibri"/>
        <family val="2"/>
        <scheme val="minor"/>
      </rPr>
      <t>cont load site-day_Run2</t>
    </r>
  </si>
  <si>
    <r>
      <t>m</t>
    </r>
    <r>
      <rPr>
        <vertAlign val="subscript"/>
        <sz val="11"/>
        <color theme="1"/>
        <rFont val="Calibri"/>
        <family val="2"/>
        <scheme val="minor"/>
      </rPr>
      <t>EDB_site_day_Run2</t>
    </r>
    <r>
      <rPr>
        <sz val="11"/>
        <color theme="1"/>
        <rFont val="Calibri"/>
        <family val="2"/>
        <scheme val="minor"/>
      </rPr>
      <t xml:space="preserve"> / (F</t>
    </r>
    <r>
      <rPr>
        <vertAlign val="subscript"/>
        <sz val="11"/>
        <color theme="1"/>
        <rFont val="Calibri"/>
        <family val="2"/>
        <scheme val="minor"/>
      </rPr>
      <t>EDB_Run2</t>
    </r>
    <r>
      <rPr>
        <sz val="11"/>
        <color theme="1"/>
        <rFont val="Calibri"/>
        <family val="2"/>
        <scheme val="minor"/>
      </rPr>
      <t xml:space="preserve"> * RHO</t>
    </r>
    <r>
      <rPr>
        <vertAlign val="subscript"/>
        <sz val="11"/>
        <color theme="1"/>
        <rFont val="Calibri"/>
        <family val="2"/>
        <scheme val="minor"/>
      </rPr>
      <t>product</t>
    </r>
    <r>
      <rPr>
        <sz val="11"/>
        <color theme="1"/>
        <rFont val="Calibri"/>
        <family val="2"/>
        <scheme val="minor"/>
      </rPr>
      <t xml:space="preserve"> * V</t>
    </r>
    <r>
      <rPr>
        <vertAlign val="subscript"/>
        <sz val="11"/>
        <color theme="1"/>
        <rFont val="Calibri"/>
        <family val="2"/>
        <scheme val="minor"/>
      </rPr>
      <t>cont_load_Run2</t>
    </r>
    <r>
      <rPr>
        <sz val="11"/>
        <color theme="1"/>
        <rFont val="Calibri"/>
        <family val="2"/>
        <scheme val="minor"/>
      </rPr>
      <t xml:space="preserve"> * 3.79E-03 m</t>
    </r>
    <r>
      <rPr>
        <vertAlign val="superscript"/>
        <sz val="11"/>
        <color theme="1"/>
        <rFont val="Calibri"/>
        <family val="2"/>
        <scheme val="minor"/>
      </rPr>
      <t>3</t>
    </r>
    <r>
      <rPr>
        <sz val="11"/>
        <color theme="1"/>
        <rFont val="Calibri"/>
        <family val="2"/>
        <scheme val="minor"/>
      </rPr>
      <t>/gal)</t>
    </r>
  </si>
  <si>
    <t>Number of Containers Loaded per Site-Year (Run #2)</t>
  </si>
  <si>
    <r>
      <t>N</t>
    </r>
    <r>
      <rPr>
        <vertAlign val="subscript"/>
        <sz val="11"/>
        <color theme="1"/>
        <rFont val="Calibri"/>
        <family val="2"/>
        <scheme val="minor"/>
      </rPr>
      <t>cont load site-yr_Run2</t>
    </r>
  </si>
  <si>
    <t xml:space="preserve">Release Source #4. Container Residue Losses to Water (On- or Off-Site Treatment then Discharge to Surface Water or POTW), Incineration, or Landfill </t>
  </si>
  <si>
    <t>Daily Release Run #1 (Release Source #4)</t>
  </si>
  <si>
    <r>
      <t>DR</t>
    </r>
    <r>
      <rPr>
        <vertAlign val="subscript"/>
        <sz val="11"/>
        <color theme="1"/>
        <rFont val="Calibri"/>
        <family val="2"/>
        <scheme val="minor"/>
      </rPr>
      <t>RS4_Run1</t>
    </r>
  </si>
  <si>
    <r>
      <t>V</t>
    </r>
    <r>
      <rPr>
        <vertAlign val="subscript"/>
        <sz val="11"/>
        <color theme="1"/>
        <rFont val="Calibri"/>
        <family val="2"/>
        <scheme val="minor"/>
      </rPr>
      <t>cont_unloaded_Run1</t>
    </r>
    <r>
      <rPr>
        <sz val="11"/>
        <color theme="1"/>
        <rFont val="Calibri"/>
        <family val="2"/>
        <scheme val="minor"/>
      </rPr>
      <t xml:space="preserve"> * RHO</t>
    </r>
    <r>
      <rPr>
        <vertAlign val="subscript"/>
        <sz val="11"/>
        <color theme="1"/>
        <rFont val="Calibri"/>
        <family val="2"/>
        <scheme val="minor"/>
      </rPr>
      <t>product</t>
    </r>
    <r>
      <rPr>
        <sz val="11"/>
        <color theme="1"/>
        <rFont val="Calibri"/>
        <family val="2"/>
        <scheme val="minor"/>
      </rPr>
      <t xml:space="preserve"> * F</t>
    </r>
    <r>
      <rPr>
        <vertAlign val="subscript"/>
        <sz val="11"/>
        <color theme="1"/>
        <rFont val="Calibri"/>
        <family val="2"/>
        <scheme val="minor"/>
      </rPr>
      <t>EDB_Run1</t>
    </r>
    <r>
      <rPr>
        <sz val="11"/>
        <color theme="1"/>
        <rFont val="Calibri"/>
        <family val="2"/>
        <scheme val="minor"/>
      </rPr>
      <t xml:space="preserve"> * 3.79E-03 m</t>
    </r>
    <r>
      <rPr>
        <vertAlign val="superscript"/>
        <sz val="11"/>
        <color theme="1"/>
        <rFont val="Calibri"/>
        <family val="2"/>
        <scheme val="minor"/>
      </rPr>
      <t>3</t>
    </r>
    <r>
      <rPr>
        <sz val="11"/>
        <color theme="1"/>
        <rFont val="Calibri"/>
        <family val="2"/>
        <scheme val="minor"/>
      </rPr>
      <t>/gal * F</t>
    </r>
    <r>
      <rPr>
        <vertAlign val="subscript"/>
        <sz val="11"/>
        <color theme="1"/>
        <rFont val="Calibri"/>
        <family val="2"/>
        <scheme val="minor"/>
      </rPr>
      <t>container_residue</t>
    </r>
  </si>
  <si>
    <t>Annual Release Run #1 (Release Source #4)</t>
  </si>
  <si>
    <r>
      <t>AR</t>
    </r>
    <r>
      <rPr>
        <vertAlign val="subscript"/>
        <sz val="11"/>
        <color theme="1"/>
        <rFont val="Calibri"/>
        <family val="2"/>
        <scheme val="minor"/>
      </rPr>
      <t>RS4_Run1</t>
    </r>
  </si>
  <si>
    <r>
      <t>DR</t>
    </r>
    <r>
      <rPr>
        <vertAlign val="subscript"/>
        <sz val="11"/>
        <color theme="1"/>
        <rFont val="Calibri"/>
        <family val="2"/>
        <scheme val="minor"/>
      </rPr>
      <t>RS4_Run1</t>
    </r>
    <r>
      <rPr>
        <sz val="11"/>
        <color theme="1"/>
        <rFont val="Calibri"/>
        <family val="2"/>
        <scheme val="minor"/>
      </rPr>
      <t xml:space="preserve"> * N</t>
    </r>
    <r>
      <rPr>
        <vertAlign val="subscript"/>
        <sz val="11"/>
        <color theme="1"/>
        <rFont val="Calibri"/>
        <family val="2"/>
        <scheme val="minor"/>
      </rPr>
      <t>cont_unload_site_yr_Run1</t>
    </r>
  </si>
  <si>
    <t>Daily Release Run #2 (Release Source #4)</t>
  </si>
  <si>
    <r>
      <t>DR</t>
    </r>
    <r>
      <rPr>
        <vertAlign val="subscript"/>
        <sz val="11"/>
        <color theme="1"/>
        <rFont val="Calibri"/>
        <family val="2"/>
        <scheme val="minor"/>
      </rPr>
      <t>RS4_Run2</t>
    </r>
  </si>
  <si>
    <r>
      <t>V</t>
    </r>
    <r>
      <rPr>
        <vertAlign val="subscript"/>
        <sz val="11"/>
        <color theme="1"/>
        <rFont val="Calibri"/>
        <family val="2"/>
        <scheme val="minor"/>
      </rPr>
      <t>cont_unloaded_Run2</t>
    </r>
    <r>
      <rPr>
        <sz val="11"/>
        <color theme="1"/>
        <rFont val="Calibri"/>
        <family val="2"/>
        <scheme val="minor"/>
      </rPr>
      <t xml:space="preserve"> * RHO</t>
    </r>
    <r>
      <rPr>
        <vertAlign val="subscript"/>
        <sz val="11"/>
        <color theme="1"/>
        <rFont val="Calibri"/>
        <family val="2"/>
        <scheme val="minor"/>
      </rPr>
      <t>product</t>
    </r>
    <r>
      <rPr>
        <sz val="11"/>
        <color theme="1"/>
        <rFont val="Calibri"/>
        <family val="2"/>
        <scheme val="minor"/>
      </rPr>
      <t xml:space="preserve"> * F</t>
    </r>
    <r>
      <rPr>
        <vertAlign val="subscript"/>
        <sz val="11"/>
        <color theme="1"/>
        <rFont val="Calibri"/>
        <family val="2"/>
        <scheme val="minor"/>
      </rPr>
      <t>EDB_Run2</t>
    </r>
    <r>
      <rPr>
        <sz val="11"/>
        <color theme="1"/>
        <rFont val="Calibri"/>
        <family val="2"/>
        <scheme val="minor"/>
      </rPr>
      <t xml:space="preserve"> * 3.79E-03 m</t>
    </r>
    <r>
      <rPr>
        <vertAlign val="superscript"/>
        <sz val="11"/>
        <color theme="1"/>
        <rFont val="Calibri"/>
        <family val="2"/>
        <scheme val="minor"/>
      </rPr>
      <t>3</t>
    </r>
    <r>
      <rPr>
        <sz val="11"/>
        <color theme="1"/>
        <rFont val="Calibri"/>
        <family val="2"/>
        <scheme val="minor"/>
      </rPr>
      <t>/gal * F</t>
    </r>
    <r>
      <rPr>
        <vertAlign val="subscript"/>
        <sz val="11"/>
        <color theme="1"/>
        <rFont val="Calibri"/>
        <family val="2"/>
        <scheme val="minor"/>
      </rPr>
      <t>container_residue</t>
    </r>
  </si>
  <si>
    <t>Annual Release Run #2 (Release Source #4)</t>
  </si>
  <si>
    <r>
      <t>AR</t>
    </r>
    <r>
      <rPr>
        <vertAlign val="subscript"/>
        <sz val="11"/>
        <color theme="1"/>
        <rFont val="Calibri"/>
        <family val="2"/>
        <scheme val="minor"/>
      </rPr>
      <t>RS4_Run2</t>
    </r>
  </si>
  <si>
    <r>
      <t>DR</t>
    </r>
    <r>
      <rPr>
        <vertAlign val="subscript"/>
        <sz val="11"/>
        <color theme="1"/>
        <rFont val="Calibri"/>
        <family val="2"/>
        <scheme val="minor"/>
      </rPr>
      <t>RS4_Run2</t>
    </r>
    <r>
      <rPr>
        <sz val="11"/>
        <color theme="1"/>
        <rFont val="Calibri"/>
        <family val="2"/>
        <scheme val="minor"/>
      </rPr>
      <t xml:space="preserve"> * N</t>
    </r>
    <r>
      <rPr>
        <vertAlign val="subscript"/>
        <sz val="11"/>
        <color theme="1"/>
        <rFont val="Calibri"/>
        <family val="2"/>
        <scheme val="minor"/>
      </rPr>
      <t>cont_unload_site_yr_Run2</t>
    </r>
  </si>
  <si>
    <t xml:space="preserve">Release Source #6. Equipment Cleaning Losses to Water (On- or Off-Site Treatment then Discharge to Surface Water or POTW), Incineration, or Landfill </t>
  </si>
  <si>
    <t>Daily Release Run #1 (Release Source #6)</t>
  </si>
  <si>
    <r>
      <t>DR</t>
    </r>
    <r>
      <rPr>
        <vertAlign val="subscript"/>
        <sz val="11"/>
        <color theme="1"/>
        <rFont val="Calibri"/>
        <family val="2"/>
        <scheme val="minor"/>
      </rPr>
      <t>RS6_Run1</t>
    </r>
  </si>
  <si>
    <r>
      <t>m</t>
    </r>
    <r>
      <rPr>
        <vertAlign val="subscript"/>
        <sz val="11"/>
        <color theme="1"/>
        <rFont val="Calibri"/>
        <family val="2"/>
        <scheme val="minor"/>
      </rPr>
      <t>EDB_site_day_Run1</t>
    </r>
    <r>
      <rPr>
        <sz val="11"/>
        <color theme="1"/>
        <rFont val="Calibri"/>
        <family val="2"/>
        <scheme val="minor"/>
      </rPr>
      <t xml:space="preserve"> * F</t>
    </r>
    <r>
      <rPr>
        <vertAlign val="subscript"/>
        <sz val="11"/>
        <color theme="1"/>
        <rFont val="Calibri"/>
        <family val="2"/>
        <scheme val="minor"/>
      </rPr>
      <t>equip_residue</t>
    </r>
  </si>
  <si>
    <t>Annual Release Run #1 (Release Source #6)</t>
  </si>
  <si>
    <r>
      <t>AR</t>
    </r>
    <r>
      <rPr>
        <vertAlign val="subscript"/>
        <sz val="11"/>
        <color theme="1"/>
        <rFont val="Calibri"/>
        <family val="2"/>
        <scheme val="minor"/>
      </rPr>
      <t>RS6_Run1</t>
    </r>
  </si>
  <si>
    <r>
      <t>DR</t>
    </r>
    <r>
      <rPr>
        <vertAlign val="subscript"/>
        <sz val="11"/>
        <color theme="1"/>
        <rFont val="Calibri"/>
        <family val="2"/>
        <scheme val="minor"/>
      </rPr>
      <t>RS6_Run1</t>
    </r>
    <r>
      <rPr>
        <sz val="11"/>
        <color theme="1"/>
        <rFont val="Calibri"/>
        <family val="2"/>
        <scheme val="minor"/>
      </rPr>
      <t xml:space="preserve"> * TIME</t>
    </r>
    <r>
      <rPr>
        <vertAlign val="subscript"/>
        <sz val="11"/>
        <color theme="1"/>
        <rFont val="Calibri"/>
        <family val="2"/>
        <scheme val="minor"/>
      </rPr>
      <t>operating_days</t>
    </r>
  </si>
  <si>
    <t>Daily Release Run #2 (Release Source #6)</t>
  </si>
  <si>
    <r>
      <t>DR</t>
    </r>
    <r>
      <rPr>
        <vertAlign val="subscript"/>
        <sz val="11"/>
        <color theme="1"/>
        <rFont val="Calibri"/>
        <family val="2"/>
        <scheme val="minor"/>
      </rPr>
      <t>RS6_Run2</t>
    </r>
  </si>
  <si>
    <r>
      <t>m</t>
    </r>
    <r>
      <rPr>
        <vertAlign val="subscript"/>
        <sz val="11"/>
        <color theme="1"/>
        <rFont val="Calibri"/>
        <family val="2"/>
        <scheme val="minor"/>
      </rPr>
      <t>EDB_site_day_Run2</t>
    </r>
    <r>
      <rPr>
        <sz val="11"/>
        <color theme="1"/>
        <rFont val="Calibri"/>
        <family val="2"/>
        <scheme val="minor"/>
      </rPr>
      <t xml:space="preserve"> * F</t>
    </r>
    <r>
      <rPr>
        <vertAlign val="subscript"/>
        <sz val="11"/>
        <color theme="1"/>
        <rFont val="Calibri"/>
        <family val="2"/>
        <scheme val="minor"/>
      </rPr>
      <t>equip_residue</t>
    </r>
  </si>
  <si>
    <t>Annual Release Run #2 (Release Source #6)</t>
  </si>
  <si>
    <r>
      <t>AR</t>
    </r>
    <r>
      <rPr>
        <vertAlign val="subscript"/>
        <sz val="11"/>
        <color theme="1"/>
        <rFont val="Calibri"/>
        <family val="2"/>
        <scheme val="minor"/>
      </rPr>
      <t>RS6_Run2</t>
    </r>
  </si>
  <si>
    <r>
      <t>DR</t>
    </r>
    <r>
      <rPr>
        <vertAlign val="subscript"/>
        <sz val="11"/>
        <color theme="1"/>
        <rFont val="Calibri"/>
        <family val="2"/>
        <scheme val="minor"/>
      </rPr>
      <t>RS6_Run2</t>
    </r>
    <r>
      <rPr>
        <sz val="11"/>
        <color theme="1"/>
        <rFont val="Calibri"/>
        <family val="2"/>
        <scheme val="minor"/>
      </rPr>
      <t xml:space="preserve"> * TIME</t>
    </r>
    <r>
      <rPr>
        <vertAlign val="subscript"/>
        <sz val="11"/>
        <color theme="1"/>
        <rFont val="Calibri"/>
        <family val="2"/>
        <scheme val="minor"/>
      </rPr>
      <t>operating_days</t>
    </r>
  </si>
  <si>
    <t>Total Releases</t>
  </si>
  <si>
    <t>Total Site Daily Releases to Wastewater Treatment Run #1</t>
  </si>
  <si>
    <r>
      <t>DR</t>
    </r>
    <r>
      <rPr>
        <vertAlign val="subscript"/>
        <sz val="11"/>
        <color theme="1"/>
        <rFont val="Calibri"/>
        <family val="2"/>
        <scheme val="minor"/>
      </rPr>
      <t>water_Run1</t>
    </r>
  </si>
  <si>
    <r>
      <t>DR</t>
    </r>
    <r>
      <rPr>
        <vertAlign val="subscript"/>
        <sz val="11"/>
        <color theme="1"/>
        <rFont val="Calibri"/>
        <family val="2"/>
        <scheme val="minor"/>
      </rPr>
      <t>RS4_Run1</t>
    </r>
    <r>
      <rPr>
        <sz val="11"/>
        <color theme="1"/>
        <rFont val="Calibri"/>
        <family val="2"/>
        <scheme val="minor"/>
      </rPr>
      <t xml:space="preserve"> + DR</t>
    </r>
    <r>
      <rPr>
        <vertAlign val="subscript"/>
        <sz val="11"/>
        <color theme="1"/>
        <rFont val="Calibri"/>
        <family val="2"/>
        <scheme val="minor"/>
      </rPr>
      <t>RS6_Run1</t>
    </r>
  </si>
  <si>
    <t>Total Site Annual Releases to Wastewater Treatment Run #1</t>
  </si>
  <si>
    <r>
      <t>AR</t>
    </r>
    <r>
      <rPr>
        <vertAlign val="subscript"/>
        <sz val="11"/>
        <color theme="1"/>
        <rFont val="Calibri"/>
        <family val="2"/>
        <scheme val="minor"/>
      </rPr>
      <t>water_Run1</t>
    </r>
  </si>
  <si>
    <r>
      <t>AR</t>
    </r>
    <r>
      <rPr>
        <vertAlign val="subscript"/>
        <sz val="11"/>
        <color theme="1"/>
        <rFont val="Calibri"/>
        <family val="2"/>
        <scheme val="minor"/>
      </rPr>
      <t>RS4_Run1</t>
    </r>
    <r>
      <rPr>
        <sz val="11"/>
        <color theme="1"/>
        <rFont val="Calibri"/>
        <family val="2"/>
        <scheme val="minor"/>
      </rPr>
      <t xml:space="preserve"> + AR</t>
    </r>
    <r>
      <rPr>
        <vertAlign val="subscript"/>
        <sz val="11"/>
        <color theme="1"/>
        <rFont val="Calibri"/>
        <family val="2"/>
        <scheme val="minor"/>
      </rPr>
      <t>RS6_Run1</t>
    </r>
  </si>
  <si>
    <t>Total Site Daily Releases to Wastewater Treatment Run #2</t>
  </si>
  <si>
    <r>
      <t>DR</t>
    </r>
    <r>
      <rPr>
        <vertAlign val="subscript"/>
        <sz val="11"/>
        <color theme="1"/>
        <rFont val="Calibri"/>
        <family val="2"/>
        <scheme val="minor"/>
      </rPr>
      <t>water_Run2</t>
    </r>
  </si>
  <si>
    <r>
      <t>DR</t>
    </r>
    <r>
      <rPr>
        <vertAlign val="subscript"/>
        <sz val="11"/>
        <color theme="1"/>
        <rFont val="Calibri"/>
        <family val="2"/>
        <scheme val="minor"/>
      </rPr>
      <t>RS4_Run2</t>
    </r>
    <r>
      <rPr>
        <sz val="11"/>
        <color theme="1"/>
        <rFont val="Calibri"/>
        <family val="2"/>
        <scheme val="minor"/>
      </rPr>
      <t xml:space="preserve"> + DR</t>
    </r>
    <r>
      <rPr>
        <vertAlign val="subscript"/>
        <sz val="11"/>
        <color theme="1"/>
        <rFont val="Calibri"/>
        <family val="2"/>
        <scheme val="minor"/>
      </rPr>
      <t>RS6_Run2</t>
    </r>
  </si>
  <si>
    <t>Total Site Annual Releases to Wastewater Treatment Run #2</t>
  </si>
  <si>
    <r>
      <t>AR</t>
    </r>
    <r>
      <rPr>
        <vertAlign val="subscript"/>
        <sz val="11"/>
        <color theme="1"/>
        <rFont val="Calibri"/>
        <family val="2"/>
        <scheme val="minor"/>
      </rPr>
      <t>water_Run2</t>
    </r>
  </si>
  <si>
    <r>
      <t>AR</t>
    </r>
    <r>
      <rPr>
        <vertAlign val="subscript"/>
        <sz val="11"/>
        <color theme="1"/>
        <rFont val="Calibri"/>
        <family val="2"/>
        <scheme val="minor"/>
      </rPr>
      <t>RS4_Run2</t>
    </r>
    <r>
      <rPr>
        <sz val="11"/>
        <color theme="1"/>
        <rFont val="Calibri"/>
        <family val="2"/>
        <scheme val="minor"/>
      </rPr>
      <t xml:space="preserve"> + AR</t>
    </r>
    <r>
      <rPr>
        <vertAlign val="subscript"/>
        <sz val="11"/>
        <color theme="1"/>
        <rFont val="Calibri"/>
        <family val="2"/>
        <scheme val="minor"/>
      </rPr>
      <t>RS6_Run2</t>
    </r>
  </si>
  <si>
    <t>Monte Carlo Simulation Parameters</t>
  </si>
  <si>
    <t>Number of Iterations</t>
  </si>
  <si>
    <t>Sampling Method</t>
  </si>
  <si>
    <t>Latin Hypercube</t>
  </si>
  <si>
    <t>Number of Sites</t>
  </si>
  <si>
    <t>Release Days (days/yr)</t>
  </si>
  <si>
    <t>Release Media</t>
  </si>
  <si>
    <t>Wastewater to on- or off-site treatment or discharge to POTW (with or without pretreatment)</t>
  </si>
  <si>
    <t>Total Annual Release (kg/site-yr)</t>
  </si>
  <si>
    <t>Simulation Results</t>
  </si>
  <si>
    <t>Static Results</t>
  </si>
  <si>
    <t>Maximum</t>
  </si>
  <si>
    <t>99th Percentile</t>
  </si>
  <si>
    <t>5th Percentile</t>
  </si>
  <si>
    <t>Minimum</t>
  </si>
  <si>
    <t>Mean</t>
  </si>
  <si>
    <r>
      <t>Total Daily Release (kg/site-day)</t>
    </r>
    <r>
      <rPr>
        <b/>
        <vertAlign val="superscript"/>
        <sz val="11"/>
        <color theme="1"/>
        <rFont val="Calibri"/>
        <family val="2"/>
        <scheme val="minor"/>
      </rPr>
      <t>b</t>
    </r>
  </si>
  <si>
    <t>Draft Import and Repackaging Release Model for Ethylene Dibromide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</si>
</sst>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00"/>
    <numFmt numFmtId="165" formatCode="_(* #,##0_);_(* \(#,##0\);_(* &quot;-&quot;??_);_(@_)"/>
    <numFmt numFmtId="166" formatCode="0.0000"/>
    <numFmt numFmtId="167" formatCode="0.0"/>
    <numFmt numFmtId="168" formatCode="_(* #,##0.000_);_(* \(#,##0.000\);_(* &quot;-&quot;??_);_(@_)"/>
  </numFmts>
  <fonts count="24" x14ac:knownFonts="1">
    <font>
      <sz val="11"/>
      <color theme="1"/>
      <name val="Calibri"/>
      <family val="2"/>
      <scheme val="minor"/>
    </font>
    <font>
      <sz val="11"/>
      <color theme="1"/>
      <name val="Calibri"/>
      <family val="2"/>
      <scheme val="minor"/>
    </font>
    <font>
      <b/>
      <sz val="15"/>
      <color theme="3"/>
      <name val="Calibri"/>
      <family val="2"/>
      <scheme val="minor"/>
    </font>
    <font>
      <b/>
      <sz val="11"/>
      <color theme="1"/>
      <name val="Calibri"/>
      <family val="2"/>
      <scheme val="minor"/>
    </font>
    <font>
      <b/>
      <sz val="16"/>
      <color theme="1"/>
      <name val="Calibri"/>
      <family val="2"/>
      <scheme val="minor"/>
    </font>
    <font>
      <b/>
      <sz val="18"/>
      <color theme="3"/>
      <name val="Calibri"/>
      <family val="2"/>
      <scheme val="minor"/>
    </font>
    <font>
      <vertAlign val="subscript"/>
      <sz val="11"/>
      <color theme="1"/>
      <name val="Calibri"/>
      <family val="2"/>
      <scheme val="minor"/>
    </font>
    <font>
      <b/>
      <sz val="12"/>
      <color theme="1"/>
      <name val="Calibri"/>
      <family val="2"/>
      <scheme val="minor"/>
    </font>
    <font>
      <sz val="10"/>
      <color theme="1"/>
      <name val="Calibri"/>
      <family val="2"/>
      <scheme val="minor"/>
    </font>
    <font>
      <b/>
      <vertAlign val="superscript"/>
      <sz val="11"/>
      <color theme="1"/>
      <name val="Calibri"/>
      <family val="2"/>
      <scheme val="minor"/>
    </font>
    <font>
      <vertAlign val="superscript"/>
      <sz val="11"/>
      <color theme="1"/>
      <name val="Calibri"/>
      <family val="2"/>
      <scheme val="minor"/>
    </font>
    <font>
      <b/>
      <sz val="14"/>
      <color theme="1"/>
      <name val="Calibri"/>
      <family val="2"/>
      <scheme val="minor"/>
    </font>
    <font>
      <b/>
      <sz val="11"/>
      <name val="Calibri"/>
      <family val="2"/>
      <scheme val="minor"/>
    </font>
    <font>
      <sz val="8"/>
      <name val="Calibri"/>
      <family val="2"/>
      <scheme val="minor"/>
    </font>
    <font>
      <b/>
      <vertAlign val="subscript"/>
      <sz val="11"/>
      <color theme="1"/>
      <name val="Calibri"/>
      <family val="2"/>
      <scheme val="minor"/>
    </font>
    <font>
      <sz val="11"/>
      <color theme="1"/>
      <name val="Times New Roman"/>
      <family val="1"/>
    </font>
    <font>
      <vertAlign val="subscript"/>
      <sz val="10"/>
      <color theme="1"/>
      <name val="Calibri"/>
      <family val="2"/>
      <scheme val="minor"/>
    </font>
    <font>
      <sz val="14"/>
      <color rgb="FFFF0000"/>
      <name val="Times New Roman"/>
      <family val="1"/>
    </font>
    <font>
      <sz val="12"/>
      <color theme="1"/>
      <name val="Times New Roman"/>
      <family val="1"/>
    </font>
    <font>
      <b/>
      <sz val="18"/>
      <color theme="1"/>
      <name val="Times New Roman"/>
      <family val="1"/>
    </font>
    <font>
      <b/>
      <sz val="16"/>
      <color theme="1"/>
      <name val="Times New Roman"/>
      <family val="1"/>
    </font>
    <font>
      <b/>
      <sz val="10"/>
      <color theme="1"/>
      <name val="Calibri"/>
      <family val="2"/>
      <scheme val="minor"/>
    </font>
    <font>
      <vertAlign val="superscript"/>
      <sz val="10"/>
      <color theme="1"/>
      <name val="Calibri"/>
      <family val="2"/>
      <scheme val="minor"/>
    </font>
    <font>
      <b/>
      <u/>
      <sz val="11"/>
      <color theme="1"/>
      <name val="Calibri"/>
      <family val="2"/>
      <scheme val="minor"/>
    </font>
  </fonts>
  <fills count="15">
    <fill>
      <patternFill patternType="none"/>
    </fill>
    <fill>
      <patternFill patternType="gray125"/>
    </fill>
    <fill>
      <patternFill patternType="solid">
        <fgColor theme="4" tint="0.79998168889431442"/>
        <bgColor indexed="65"/>
      </patternFill>
    </fill>
    <fill>
      <patternFill patternType="solid">
        <fgColor theme="0"/>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theme="5" tint="0.39985351115451523"/>
      </patternFill>
    </fill>
    <fill>
      <patternFill patternType="solid">
        <fgColor theme="8" tint="0.79998168889431442"/>
        <bgColor indexed="64"/>
      </patternFill>
    </fill>
    <fill>
      <patternFill patternType="solid">
        <fgColor theme="0" tint="-4.9989318521683403E-2"/>
        <bgColor indexed="64"/>
      </patternFill>
    </fill>
  </fills>
  <borders count="23">
    <border>
      <left/>
      <right/>
      <top/>
      <bottom/>
      <diagonal/>
    </border>
    <border>
      <left/>
      <right/>
      <top/>
      <bottom style="thick">
        <color theme="4"/>
      </bottom>
      <diagonal/>
    </border>
    <border>
      <left style="medium">
        <color theme="4"/>
      </left>
      <right/>
      <top style="thick">
        <color theme="4"/>
      </top>
      <bottom style="thick">
        <color theme="4"/>
      </bottom>
      <diagonal/>
    </border>
    <border>
      <left/>
      <right style="medium">
        <color theme="4"/>
      </right>
      <top style="thick">
        <color theme="4"/>
      </top>
      <bottom style="thick">
        <color theme="4"/>
      </bottom>
      <diagonal/>
    </border>
    <border>
      <left style="medium">
        <color theme="4"/>
      </left>
      <right/>
      <top style="thick">
        <color theme="4"/>
      </top>
      <bottom style="thin">
        <color theme="4"/>
      </bottom>
      <diagonal/>
    </border>
    <border>
      <left style="dashDot">
        <color theme="4"/>
      </left>
      <right style="medium">
        <color theme="4"/>
      </right>
      <top style="thick">
        <color theme="4"/>
      </top>
      <bottom style="thin">
        <color theme="4"/>
      </bottom>
      <diagonal/>
    </border>
    <border>
      <left style="medium">
        <color theme="4"/>
      </left>
      <right/>
      <top style="thin">
        <color theme="4"/>
      </top>
      <bottom style="thin">
        <color theme="4"/>
      </bottom>
      <diagonal/>
    </border>
    <border>
      <left style="dashDot">
        <color theme="4"/>
      </left>
      <right style="medium">
        <color theme="4"/>
      </right>
      <top style="thin">
        <color theme="4"/>
      </top>
      <bottom style="thin">
        <color theme="4"/>
      </bottom>
      <diagonal/>
    </border>
    <border>
      <left style="medium">
        <color theme="4"/>
      </left>
      <right/>
      <top style="thin">
        <color theme="4"/>
      </top>
      <bottom style="medium">
        <color theme="4"/>
      </bottom>
      <diagonal/>
    </border>
    <border>
      <left style="dashDot">
        <color theme="4"/>
      </left>
      <right style="medium">
        <color theme="4"/>
      </right>
      <top style="thin">
        <color theme="4"/>
      </top>
      <bottom style="medium">
        <color theme="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style="thin">
        <color auto="1"/>
      </bottom>
      <diagonal/>
    </border>
    <border>
      <left/>
      <right/>
      <top style="thin">
        <color indexed="64"/>
      </top>
      <bottom/>
      <diagonal/>
    </border>
    <border>
      <left/>
      <right/>
      <top/>
      <bottom style="thin">
        <color auto="1"/>
      </bottom>
      <diagonal/>
    </border>
    <border>
      <left/>
      <right style="thin">
        <color indexed="64"/>
      </right>
      <top style="thin">
        <color auto="1"/>
      </top>
      <bottom/>
      <diagonal/>
    </border>
    <border>
      <left style="thin">
        <color auto="1"/>
      </left>
      <right/>
      <top/>
      <bottom/>
      <diagonal/>
    </border>
    <border>
      <left/>
      <right style="thin">
        <color indexed="64"/>
      </right>
      <top/>
      <bottom/>
      <diagonal/>
    </border>
    <border>
      <left/>
      <right style="thin">
        <color auto="1"/>
      </right>
      <top/>
      <bottom style="thin">
        <color auto="1"/>
      </bottom>
      <diagonal/>
    </border>
  </borders>
  <cellStyleXfs count="4">
    <xf numFmtId="0" fontId="0" fillId="0" borderId="0"/>
    <xf numFmtId="0" fontId="2" fillId="0" borderId="1" applyNumberFormat="0" applyFill="0" applyAlignment="0" applyProtection="0"/>
    <xf numFmtId="0" fontId="1" fillId="2" borderId="0" applyNumberFormat="0" applyBorder="0" applyAlignment="0" applyProtection="0"/>
    <xf numFmtId="43" fontId="1" fillId="0" borderId="0" applyFont="0" applyFill="0" applyBorder="0" applyAlignment="0" applyProtection="0"/>
  </cellStyleXfs>
  <cellXfs count="151">
    <xf numFmtId="0" fontId="0" fillId="0" borderId="0" xfId="0"/>
    <xf numFmtId="0" fontId="4" fillId="3" borderId="0" xfId="0" applyFont="1" applyFill="1"/>
    <xf numFmtId="0" fontId="0" fillId="3" borderId="0" xfId="0" applyFill="1"/>
    <xf numFmtId="0" fontId="0" fillId="3" borderId="0" xfId="0" applyFill="1" applyAlignment="1">
      <alignment wrapText="1"/>
    </xf>
    <xf numFmtId="0" fontId="3" fillId="0" borderId="0" xfId="0" applyFont="1"/>
    <xf numFmtId="0" fontId="0" fillId="0" borderId="12" xfId="0" applyBorder="1" applyAlignment="1">
      <alignment wrapText="1"/>
    </xf>
    <xf numFmtId="0" fontId="3" fillId="0" borderId="12" xfId="0" applyFont="1" applyBorder="1" applyAlignment="1">
      <alignment wrapText="1"/>
    </xf>
    <xf numFmtId="0" fontId="0" fillId="3" borderId="12" xfId="0" applyFill="1" applyBorder="1"/>
    <xf numFmtId="0" fontId="0" fillId="3" borderId="12" xfId="0" applyFill="1" applyBorder="1" applyAlignment="1">
      <alignment horizontal="center"/>
    </xf>
    <xf numFmtId="0" fontId="0" fillId="0" borderId="0" xfId="0" applyAlignment="1">
      <alignment horizontal="center"/>
    </xf>
    <xf numFmtId="0" fontId="8" fillId="0" borderId="12" xfId="0" applyFont="1" applyBorder="1" applyAlignment="1">
      <alignment horizontal="center" vertical="center" wrapText="1"/>
    </xf>
    <xf numFmtId="3" fontId="8" fillId="0" borderId="12" xfId="0" applyNumberFormat="1" applyFont="1" applyBorder="1" applyAlignment="1">
      <alignment horizontal="center" vertical="center" wrapText="1"/>
    </xf>
    <xf numFmtId="0" fontId="0" fillId="0" borderId="12" xfId="0" applyBorder="1" applyAlignment="1">
      <alignment horizontal="left" vertical="center" wrapText="1"/>
    </xf>
    <xf numFmtId="0" fontId="3" fillId="6" borderId="12" xfId="0" applyFont="1" applyFill="1" applyBorder="1" applyAlignment="1">
      <alignment wrapText="1"/>
    </xf>
    <xf numFmtId="0" fontId="0" fillId="0" borderId="12" xfId="0" applyBorder="1"/>
    <xf numFmtId="0" fontId="12" fillId="6" borderId="12" xfId="0" applyFont="1" applyFill="1" applyBorder="1" applyAlignment="1">
      <alignment horizontal="left"/>
    </xf>
    <xf numFmtId="0" fontId="12" fillId="6" borderId="12" xfId="0" applyFont="1" applyFill="1" applyBorder="1" applyAlignment="1">
      <alignment wrapText="1"/>
    </xf>
    <xf numFmtId="0" fontId="12" fillId="6" borderId="12" xfId="0" applyFont="1" applyFill="1" applyBorder="1" applyAlignment="1">
      <alignment horizontal="center" wrapText="1"/>
    </xf>
    <xf numFmtId="0" fontId="12" fillId="6" borderId="12" xfId="0" applyFont="1" applyFill="1" applyBorder="1" applyAlignment="1">
      <alignment horizontal="center"/>
    </xf>
    <xf numFmtId="0" fontId="11" fillId="0" borderId="0" xfId="0" applyFont="1"/>
    <xf numFmtId="0" fontId="0" fillId="0" borderId="12" xfId="0" applyBorder="1" applyAlignment="1">
      <alignment horizontal="left" vertical="center"/>
    </xf>
    <xf numFmtId="3" fontId="0" fillId="3" borderId="12" xfId="0" applyNumberFormat="1" applyFill="1" applyBorder="1" applyAlignment="1">
      <alignment horizontal="center"/>
    </xf>
    <xf numFmtId="11" fontId="0" fillId="0" borderId="12" xfId="0" applyNumberFormat="1" applyBorder="1"/>
    <xf numFmtId="0" fontId="0" fillId="11" borderId="0" xfId="0" applyFill="1" applyAlignment="1">
      <alignment wrapText="1"/>
    </xf>
    <xf numFmtId="0" fontId="8" fillId="0" borderId="0" xfId="0" applyFont="1"/>
    <xf numFmtId="0" fontId="0" fillId="0" borderId="12" xfId="0" applyBorder="1" applyAlignment="1">
      <alignment horizontal="left"/>
    </xf>
    <xf numFmtId="11" fontId="0" fillId="0" borderId="12" xfId="0" applyNumberFormat="1" applyBorder="1" applyAlignment="1">
      <alignment horizontal="right" vertical="center"/>
    </xf>
    <xf numFmtId="0" fontId="0" fillId="0" borderId="17" xfId="0" applyBorder="1" applyAlignment="1">
      <alignment horizontal="left" vertical="center" wrapText="1"/>
    </xf>
    <xf numFmtId="0" fontId="0" fillId="0" borderId="17" xfId="0" quotePrefix="1" applyBorder="1" applyAlignment="1">
      <alignment horizontal="left" vertical="center" wrapText="1"/>
    </xf>
    <xf numFmtId="11" fontId="0" fillId="0" borderId="17" xfId="0" applyNumberFormat="1" applyBorder="1" applyAlignment="1">
      <alignment horizontal="right" vertical="center"/>
    </xf>
    <xf numFmtId="0" fontId="0" fillId="0" borderId="17" xfId="0" applyBorder="1" applyAlignment="1">
      <alignment horizontal="left" vertical="center"/>
    </xf>
    <xf numFmtId="0" fontId="0" fillId="0" borderId="12" xfId="0" applyBorder="1" applyAlignment="1">
      <alignment horizontal="left" wrapText="1"/>
    </xf>
    <xf numFmtId="0" fontId="3" fillId="6" borderId="12" xfId="0" applyFont="1" applyFill="1" applyBorder="1" applyAlignment="1">
      <alignment horizontal="left" wrapText="1"/>
    </xf>
    <xf numFmtId="0" fontId="3" fillId="8" borderId="12" xfId="0" applyFont="1" applyFill="1" applyBorder="1" applyAlignment="1">
      <alignment horizontal="center" wrapText="1"/>
    </xf>
    <xf numFmtId="43" fontId="0" fillId="0" borderId="0" xfId="0" applyNumberFormat="1"/>
    <xf numFmtId="0" fontId="8" fillId="0" borderId="0" xfId="0" applyFont="1" applyAlignment="1">
      <alignment vertical="top" wrapText="1"/>
    </xf>
    <xf numFmtId="4" fontId="8" fillId="0" borderId="12" xfId="0" quotePrefix="1" applyNumberFormat="1" applyFont="1" applyBorder="1" applyAlignment="1">
      <alignment horizontal="left" vertical="top" wrapText="1"/>
    </xf>
    <xf numFmtId="11" fontId="8" fillId="0" borderId="12" xfId="0" applyNumberFormat="1" applyFont="1" applyBorder="1" applyAlignment="1">
      <alignment horizontal="center" vertical="center" wrapText="1"/>
    </xf>
    <xf numFmtId="0" fontId="8" fillId="0" borderId="12" xfId="0" applyFont="1" applyBorder="1" applyAlignment="1">
      <alignment vertical="top" wrapText="1"/>
    </xf>
    <xf numFmtId="0" fontId="8" fillId="0" borderId="12" xfId="0" applyFont="1" applyBorder="1" applyAlignment="1">
      <alignment vertical="center" wrapText="1"/>
    </xf>
    <xf numFmtId="0" fontId="0" fillId="0" borderId="12" xfId="0" applyBorder="1" applyAlignment="1">
      <alignment horizontal="center"/>
    </xf>
    <xf numFmtId="0" fontId="8" fillId="0" borderId="12" xfId="0" applyFont="1" applyBorder="1" applyAlignment="1">
      <alignment horizontal="left" vertical="center" wrapText="1"/>
    </xf>
    <xf numFmtId="0" fontId="0" fillId="3" borderId="10" xfId="0" applyFill="1" applyBorder="1" applyAlignment="1">
      <alignment horizontal="right" wrapText="1"/>
    </xf>
    <xf numFmtId="0" fontId="0" fillId="0" borderId="12" xfId="0" applyBorder="1" applyAlignment="1">
      <alignment vertical="center" wrapText="1"/>
    </xf>
    <xf numFmtId="0" fontId="0" fillId="0" borderId="12" xfId="0" quotePrefix="1" applyBorder="1" applyAlignment="1">
      <alignment horizontal="left" vertical="center" wrapText="1"/>
    </xf>
    <xf numFmtId="0" fontId="0" fillId="0" borderId="13" xfId="0" applyBorder="1" applyAlignment="1">
      <alignment horizontal="left" vertical="center" wrapText="1"/>
    </xf>
    <xf numFmtId="11" fontId="0" fillId="0" borderId="12" xfId="0" applyNumberFormat="1" applyBorder="1" applyAlignment="1">
      <alignment horizontal="right"/>
    </xf>
    <xf numFmtId="0" fontId="0" fillId="0" borderId="12" xfId="0" applyBorder="1" applyAlignment="1">
      <alignment horizontal="center" vertical="center" wrapText="1"/>
    </xf>
    <xf numFmtId="0" fontId="0" fillId="0" borderId="0" xfId="0" applyAlignment="1">
      <alignment horizontal="center" vertical="center" wrapText="1"/>
    </xf>
    <xf numFmtId="0" fontId="3" fillId="8" borderId="12" xfId="0" applyFont="1" applyFill="1" applyBorder="1" applyAlignment="1">
      <alignment horizontal="center"/>
    </xf>
    <xf numFmtId="0" fontId="0" fillId="11" borderId="19" xfId="0" applyFill="1" applyBorder="1" applyAlignment="1">
      <alignment wrapText="1"/>
    </xf>
    <xf numFmtId="0" fontId="2" fillId="3" borderId="2" xfId="1" applyFill="1" applyBorder="1" applyAlignment="1">
      <alignment horizontal="center"/>
    </xf>
    <xf numFmtId="0" fontId="2" fillId="3" borderId="3" xfId="1" applyFill="1" applyBorder="1" applyAlignment="1">
      <alignment horizontal="center"/>
    </xf>
    <xf numFmtId="0" fontId="1" fillId="13" borderId="4" xfId="2" applyFill="1" applyBorder="1" applyAlignment="1">
      <alignment wrapText="1"/>
    </xf>
    <xf numFmtId="0" fontId="1" fillId="13" borderId="5" xfId="2" applyFill="1" applyBorder="1" applyAlignment="1">
      <alignment wrapText="1"/>
    </xf>
    <xf numFmtId="0" fontId="0" fillId="13" borderId="6" xfId="2" applyFont="1" applyFill="1" applyBorder="1" applyAlignment="1">
      <alignment wrapText="1"/>
    </xf>
    <xf numFmtId="0" fontId="0" fillId="13" borderId="7" xfId="2" applyFont="1" applyFill="1" applyBorder="1" applyAlignment="1">
      <alignment wrapText="1"/>
    </xf>
    <xf numFmtId="0" fontId="0" fillId="13" borderId="8" xfId="2" applyFont="1" applyFill="1" applyBorder="1" applyAlignment="1">
      <alignment wrapText="1"/>
    </xf>
    <xf numFmtId="0" fontId="0" fillId="13" borderId="9" xfId="2" applyFont="1" applyFill="1" applyBorder="1" applyAlignment="1">
      <alignment wrapText="1"/>
    </xf>
    <xf numFmtId="0" fontId="0" fillId="0" borderId="12" xfId="0" applyBorder="1" applyAlignment="1">
      <alignment horizontal="center" vertical="center"/>
    </xf>
    <xf numFmtId="0" fontId="0" fillId="0" borderId="0" xfId="0" applyAlignment="1">
      <alignment vertical="center" wrapText="1"/>
    </xf>
    <xf numFmtId="0" fontId="8" fillId="0" borderId="12" xfId="0" applyFont="1" applyBorder="1" applyAlignment="1">
      <alignment horizontal="center" vertical="center"/>
    </xf>
    <xf numFmtId="0" fontId="8" fillId="0" borderId="0" xfId="0" applyFont="1" applyAlignment="1">
      <alignment horizontal="center" wrapText="1"/>
    </xf>
    <xf numFmtId="0" fontId="8" fillId="0" borderId="12" xfId="0" applyFont="1" applyBorder="1"/>
    <xf numFmtId="0" fontId="8" fillId="0" borderId="12" xfId="0" applyFont="1" applyBorder="1" applyAlignment="1">
      <alignment horizontal="center"/>
    </xf>
    <xf numFmtId="0" fontId="8" fillId="0" borderId="0" xfId="0" applyFont="1" applyAlignment="1">
      <alignment horizontal="center"/>
    </xf>
    <xf numFmtId="0" fontId="21" fillId="6" borderId="12" xfId="0" quotePrefix="1" applyFont="1" applyFill="1" applyBorder="1" applyAlignment="1">
      <alignment horizontal="center" vertical="center" wrapText="1"/>
    </xf>
    <xf numFmtId="0" fontId="8" fillId="0" borderId="0" xfId="0" applyFont="1" applyAlignment="1">
      <alignment horizontal="left" wrapText="1"/>
    </xf>
    <xf numFmtId="0" fontId="21" fillId="9" borderId="12" xfId="0" applyFont="1" applyFill="1" applyBorder="1"/>
    <xf numFmtId="11" fontId="8" fillId="0" borderId="12" xfId="0" applyNumberFormat="1" applyFont="1" applyBorder="1"/>
    <xf numFmtId="0" fontId="8" fillId="3" borderId="12" xfId="0" applyFont="1" applyFill="1" applyBorder="1"/>
    <xf numFmtId="3" fontId="8" fillId="3" borderId="12" xfId="0" applyNumberFormat="1" applyFont="1" applyFill="1" applyBorder="1"/>
    <xf numFmtId="0" fontId="3" fillId="8" borderId="0" xfId="0" applyFont="1" applyFill="1" applyAlignment="1">
      <alignment horizontal="center"/>
    </xf>
    <xf numFmtId="0" fontId="3" fillId="3" borderId="0" xfId="0" applyFont="1" applyFill="1" applyAlignment="1">
      <alignment wrapText="1"/>
    </xf>
    <xf numFmtId="0" fontId="0" fillId="3" borderId="18" xfId="0" applyFill="1" applyBorder="1"/>
    <xf numFmtId="0" fontId="0" fillId="3" borderId="20" xfId="0" applyFill="1" applyBorder="1" applyAlignment="1">
      <alignment wrapText="1"/>
    </xf>
    <xf numFmtId="0" fontId="0" fillId="14" borderId="12" xfId="0" applyFill="1" applyBorder="1" applyAlignment="1">
      <alignment horizontal="center" vertical="center"/>
    </xf>
    <xf numFmtId="11" fontId="0" fillId="0" borderId="12" xfId="0" applyNumberFormat="1" applyBorder="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0" fontId="23" fillId="0" borderId="0" xfId="0" applyFont="1"/>
    <xf numFmtId="0" fontId="0" fillId="0" borderId="11" xfId="0" applyBorder="1" applyAlignment="1">
      <alignment horizontal="center" vertical="center"/>
    </xf>
    <xf numFmtId="0" fontId="3" fillId="0" borderId="13" xfId="0" applyFont="1" applyBorder="1" applyAlignment="1">
      <alignment horizontal="center" vertical="center" wrapText="1"/>
    </xf>
    <xf numFmtId="11" fontId="0" fillId="0" borderId="12" xfId="0" applyNumberFormat="1" applyBorder="1" applyAlignment="1">
      <alignment horizontal="center" vertical="center" wrapText="1"/>
    </xf>
    <xf numFmtId="11" fontId="15" fillId="0" borderId="0" xfId="0" applyNumberFormat="1" applyFont="1" applyAlignment="1">
      <alignment vertical="center" wrapText="1"/>
    </xf>
    <xf numFmtId="0" fontId="3" fillId="0" borderId="11" xfId="0" applyFont="1" applyBorder="1" applyAlignment="1">
      <alignment horizontal="center" vertical="center" wrapText="1"/>
    </xf>
    <xf numFmtId="2" fontId="8" fillId="0" borderId="12" xfId="0" applyNumberFormat="1" applyFont="1" applyBorder="1" applyAlignment="1">
      <alignment horizontal="center" vertical="center" wrapText="1"/>
    </xf>
    <xf numFmtId="43" fontId="0" fillId="0" borderId="0" xfId="3" applyFont="1"/>
    <xf numFmtId="3" fontId="0" fillId="0" borderId="12" xfId="3" applyNumberFormat="1" applyFont="1" applyFill="1" applyBorder="1" applyAlignment="1">
      <alignment vertical="center" wrapText="1"/>
    </xf>
    <xf numFmtId="164" fontId="0" fillId="0" borderId="12" xfId="3" applyNumberFormat="1" applyFont="1" applyFill="1" applyBorder="1" applyAlignment="1">
      <alignment vertical="center" wrapText="1"/>
    </xf>
    <xf numFmtId="0" fontId="3" fillId="9" borderId="13" xfId="0" applyFont="1" applyFill="1" applyBorder="1"/>
    <xf numFmtId="0" fontId="3" fillId="9" borderId="12" xfId="0" applyFont="1" applyFill="1" applyBorder="1" applyAlignment="1">
      <alignment horizontal="center" wrapText="1"/>
    </xf>
    <xf numFmtId="0" fontId="3" fillId="9" borderId="19" xfId="0" applyFont="1" applyFill="1" applyBorder="1" applyAlignment="1">
      <alignment horizontal="center" wrapText="1"/>
    </xf>
    <xf numFmtId="166" fontId="0" fillId="3" borderId="13" xfId="0" applyNumberFormat="1" applyFill="1" applyBorder="1" applyAlignment="1">
      <alignment horizontal="center"/>
    </xf>
    <xf numFmtId="167" fontId="0" fillId="3" borderId="11" xfId="0" applyNumberFormat="1" applyFill="1" applyBorder="1" applyAlignment="1">
      <alignment horizontal="center"/>
    </xf>
    <xf numFmtId="166" fontId="0" fillId="3" borderId="19" xfId="0" applyNumberFormat="1" applyFill="1" applyBorder="1" applyAlignment="1">
      <alignment horizontal="center"/>
    </xf>
    <xf numFmtId="166" fontId="0" fillId="3" borderId="12" xfId="0" applyNumberFormat="1" applyFill="1" applyBorder="1" applyAlignment="1">
      <alignment horizontal="center"/>
    </xf>
    <xf numFmtId="0" fontId="0" fillId="3" borderId="22" xfId="0" applyFill="1" applyBorder="1"/>
    <xf numFmtId="0" fontId="3" fillId="9" borderId="13" xfId="0" applyFont="1" applyFill="1" applyBorder="1" applyAlignment="1">
      <alignment horizontal="center" wrapText="1"/>
    </xf>
    <xf numFmtId="2" fontId="0" fillId="0" borderId="12" xfId="0" applyNumberFormat="1" applyBorder="1"/>
    <xf numFmtId="3" fontId="0" fillId="0" borderId="12" xfId="0" applyNumberFormat="1" applyBorder="1" applyAlignment="1">
      <alignment vertical="center" wrapText="1"/>
    </xf>
    <xf numFmtId="0" fontId="0" fillId="3" borderId="21" xfId="0" applyFill="1" applyBorder="1"/>
    <xf numFmtId="165" fontId="0" fillId="0" borderId="12" xfId="0" applyNumberFormat="1" applyBorder="1" applyAlignment="1">
      <alignment horizontal="center" vertical="center"/>
    </xf>
    <xf numFmtId="168" fontId="0" fillId="0" borderId="12" xfId="0" applyNumberFormat="1" applyBorder="1" applyAlignment="1">
      <alignment horizontal="center" vertical="center"/>
    </xf>
    <xf numFmtId="0" fontId="21" fillId="6" borderId="12" xfId="0" applyFont="1" applyFill="1" applyBorder="1" applyAlignment="1">
      <alignment horizontal="center" vertical="center" wrapText="1"/>
    </xf>
    <xf numFmtId="0" fontId="17" fillId="3" borderId="0" xfId="0" applyFont="1" applyFill="1" applyAlignment="1">
      <alignment horizontal="center" vertical="center"/>
    </xf>
    <xf numFmtId="0" fontId="0" fillId="3" borderId="0" xfId="0" applyFill="1" applyAlignment="1">
      <alignment horizontal="center" vertical="center"/>
    </xf>
    <xf numFmtId="49" fontId="17" fillId="0" borderId="0" xfId="0" applyNumberFormat="1" applyFont="1" applyAlignment="1">
      <alignment horizontal="center" vertical="center"/>
    </xf>
    <xf numFmtId="0" fontId="18" fillId="3" borderId="0" xfId="0" applyFont="1" applyFill="1" applyAlignment="1">
      <alignment horizontal="center" vertical="center"/>
    </xf>
    <xf numFmtId="0" fontId="19" fillId="3" borderId="0" xfId="0" applyFont="1" applyFill="1" applyAlignment="1">
      <alignment horizontal="center" vertical="center"/>
    </xf>
    <xf numFmtId="0" fontId="20" fillId="3" borderId="0" xfId="0" applyFont="1" applyFill="1" applyAlignment="1">
      <alignment horizontal="center" vertical="center"/>
    </xf>
    <xf numFmtId="0" fontId="0" fillId="3" borderId="0" xfId="0" applyFill="1" applyProtection="1">
      <protection locked="0"/>
    </xf>
    <xf numFmtId="0" fontId="3" fillId="0" borderId="0" xfId="0" applyFont="1" applyProtection="1">
      <protection locked="0"/>
    </xf>
    <xf numFmtId="0" fontId="8" fillId="0" borderId="0" xfId="0" applyFont="1" applyProtection="1">
      <protection locked="0"/>
    </xf>
    <xf numFmtId="0" fontId="0" fillId="0" borderId="0" xfId="0" applyProtection="1">
      <protection locked="0"/>
    </xf>
    <xf numFmtId="4" fontId="8" fillId="0" borderId="12" xfId="0" applyNumberFormat="1" applyFont="1" applyBorder="1" applyAlignment="1">
      <alignment horizontal="center" vertical="center" wrapText="1"/>
    </xf>
    <xf numFmtId="0" fontId="5" fillId="3" borderId="1" xfId="1" applyFont="1" applyFill="1" applyAlignment="1">
      <alignment horizontal="center"/>
    </xf>
    <xf numFmtId="0" fontId="3" fillId="8" borderId="10" xfId="0" applyFont="1" applyFill="1" applyBorder="1" applyAlignment="1">
      <alignment horizontal="center"/>
    </xf>
    <xf numFmtId="0" fontId="3" fillId="8" borderId="11" xfId="0" applyFont="1" applyFill="1" applyBorder="1" applyAlignment="1">
      <alignment horizontal="center"/>
    </xf>
    <xf numFmtId="0" fontId="15" fillId="4" borderId="10" xfId="0" applyFont="1" applyFill="1" applyBorder="1" applyAlignment="1">
      <alignment horizontal="left" vertical="top" wrapText="1"/>
    </xf>
    <xf numFmtId="0" fontId="15" fillId="4" borderId="11" xfId="0" applyFont="1" applyFill="1" applyBorder="1" applyAlignment="1">
      <alignment horizontal="left" vertical="top" wrapText="1"/>
    </xf>
    <xf numFmtId="0" fontId="3" fillId="6" borderId="10" xfId="0" applyFont="1" applyFill="1" applyBorder="1" applyAlignment="1">
      <alignment horizontal="left" wrapText="1"/>
    </xf>
    <xf numFmtId="0" fontId="3" fillId="6" borderId="16" xfId="0" applyFont="1" applyFill="1" applyBorder="1" applyAlignment="1">
      <alignment horizontal="left" wrapText="1"/>
    </xf>
    <xf numFmtId="0" fontId="3" fillId="6" borderId="11" xfId="0" applyFont="1" applyFill="1" applyBorder="1" applyAlignment="1">
      <alignment horizontal="left" wrapText="1"/>
    </xf>
    <xf numFmtId="0" fontId="0" fillId="0" borderId="12" xfId="0" quotePrefix="1" applyBorder="1" applyAlignment="1">
      <alignment horizontal="left" vertical="top" wrapText="1"/>
    </xf>
    <xf numFmtId="0" fontId="0" fillId="0" borderId="12" xfId="0" applyBorder="1" applyAlignment="1">
      <alignment horizontal="left" vertical="top" wrapText="1"/>
    </xf>
    <xf numFmtId="0" fontId="7" fillId="5" borderId="12" xfId="0" applyFont="1" applyFill="1" applyBorder="1" applyAlignment="1">
      <alignment horizontal="center"/>
    </xf>
    <xf numFmtId="0" fontId="7" fillId="9" borderId="10" xfId="0" applyFont="1" applyFill="1" applyBorder="1" applyAlignment="1">
      <alignment horizontal="center" vertical="center" wrapText="1"/>
    </xf>
    <xf numFmtId="0" fontId="7" fillId="9" borderId="16" xfId="0" applyFont="1" applyFill="1" applyBorder="1" applyAlignment="1">
      <alignment horizontal="center" vertical="center" wrapText="1"/>
    </xf>
    <xf numFmtId="0" fontId="7" fillId="9" borderId="11" xfId="0" applyFont="1" applyFill="1" applyBorder="1" applyAlignment="1">
      <alignment horizontal="center" vertical="center" wrapText="1"/>
    </xf>
    <xf numFmtId="0" fontId="3" fillId="6" borderId="12" xfId="0" applyFont="1" applyFill="1" applyBorder="1" applyAlignment="1">
      <alignment horizontal="center"/>
    </xf>
    <xf numFmtId="0" fontId="21" fillId="6" borderId="12" xfId="0" applyFont="1" applyFill="1" applyBorder="1" applyAlignment="1">
      <alignment horizontal="center"/>
    </xf>
    <xf numFmtId="0" fontId="21" fillId="6" borderId="12" xfId="0" applyFont="1" applyFill="1" applyBorder="1" applyAlignment="1">
      <alignment horizontal="center" vertical="center" wrapText="1"/>
    </xf>
    <xf numFmtId="0" fontId="8" fillId="0" borderId="13" xfId="0" applyFont="1" applyBorder="1" applyAlignment="1">
      <alignment horizontal="left" vertical="top" wrapText="1"/>
    </xf>
    <xf numFmtId="0" fontId="8" fillId="0" borderId="14" xfId="0" applyFont="1" applyBorder="1" applyAlignment="1">
      <alignment horizontal="left" vertical="top" wrapText="1"/>
    </xf>
    <xf numFmtId="0" fontId="21" fillId="7" borderId="12" xfId="0" applyFont="1" applyFill="1" applyBorder="1" applyAlignment="1">
      <alignment horizontal="center"/>
    </xf>
    <xf numFmtId="0" fontId="21" fillId="6" borderId="12" xfId="0" applyFont="1" applyFill="1" applyBorder="1" applyAlignment="1">
      <alignment horizontal="center" vertical="center"/>
    </xf>
    <xf numFmtId="0" fontId="12" fillId="9" borderId="10" xfId="0" applyFont="1" applyFill="1" applyBorder="1" applyAlignment="1">
      <alignment horizontal="center"/>
    </xf>
    <xf numFmtId="0" fontId="12" fillId="9" borderId="16" xfId="0" applyFont="1" applyFill="1" applyBorder="1" applyAlignment="1">
      <alignment horizontal="center"/>
    </xf>
    <xf numFmtId="0" fontId="12" fillId="9" borderId="11" xfId="0" applyFont="1" applyFill="1" applyBorder="1" applyAlignment="1">
      <alignment horizontal="center"/>
    </xf>
    <xf numFmtId="0" fontId="3" fillId="8" borderId="16" xfId="0" applyFont="1" applyFill="1" applyBorder="1" applyAlignment="1">
      <alignment horizontal="center"/>
    </xf>
    <xf numFmtId="0" fontId="3" fillId="12" borderId="10" xfId="0" applyFont="1" applyFill="1" applyBorder="1" applyAlignment="1">
      <alignment horizontal="center"/>
    </xf>
    <xf numFmtId="0" fontId="3" fillId="12" borderId="16" xfId="0" applyFont="1" applyFill="1" applyBorder="1" applyAlignment="1">
      <alignment horizontal="center"/>
    </xf>
    <xf numFmtId="0" fontId="3" fillId="12" borderId="11" xfId="0" applyFont="1" applyFill="1" applyBorder="1" applyAlignment="1">
      <alignment horizontal="center"/>
    </xf>
    <xf numFmtId="0" fontId="12" fillId="5" borderId="12" xfId="0" applyFont="1" applyFill="1" applyBorder="1" applyAlignment="1">
      <alignment horizontal="center"/>
    </xf>
    <xf numFmtId="0" fontId="3" fillId="10" borderId="12" xfId="0" applyFont="1" applyFill="1" applyBorder="1" applyAlignment="1" applyProtection="1">
      <alignment horizontal="center" wrapText="1"/>
      <protection locked="0"/>
    </xf>
    <xf numFmtId="0" fontId="3" fillId="8" borderId="15" xfId="0" applyFont="1" applyFill="1" applyBorder="1" applyAlignment="1">
      <alignment horizontal="center"/>
    </xf>
    <xf numFmtId="0" fontId="3" fillId="8" borderId="19" xfId="0" applyFont="1" applyFill="1" applyBorder="1" applyAlignment="1">
      <alignment horizontal="center"/>
    </xf>
    <xf numFmtId="0" fontId="3" fillId="8" borderId="12" xfId="0" applyFont="1" applyFill="1" applyBorder="1" applyAlignment="1">
      <alignment horizontal="center" vertical="center" wrapText="1"/>
    </xf>
  </cellXfs>
  <cellStyles count="4">
    <cellStyle name="20% - Accent1" xfId="2" builtinId="30"/>
    <cellStyle name="Comma" xfId="3" builtinId="3"/>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4324350</xdr:colOff>
      <xdr:row>7</xdr:row>
      <xdr:rowOff>244475</xdr:rowOff>
    </xdr:from>
    <xdr:to>
      <xdr:col>0</xdr:col>
      <xdr:colOff>7553325</xdr:colOff>
      <xdr:row>24</xdr:row>
      <xdr:rowOff>22225</xdr:rowOff>
    </xdr:to>
    <xdr:pic>
      <xdr:nvPicPr>
        <xdr:cNvPr id="2" name="Picture 1" descr="Chart, line chart&#10;&#10;AI-generated content may be incorrect.">
          <a:extLst>
            <a:ext uri="{FF2B5EF4-FFF2-40B4-BE49-F238E27FC236}">
              <a16:creationId xmlns:a16="http://schemas.microsoft.com/office/drawing/2014/main" id="{125E515C-09BF-43F8-B366-4C39CE86CB5C}"/>
            </a:ext>
          </a:extLst>
        </xdr:cNvPr>
        <xdr:cNvPicPr>
          <a:picLocks noChangeAspect="1"/>
        </xdr:cNvPicPr>
      </xdr:nvPicPr>
      <xdr:blipFill>
        <a:blip xmlns:r="http://schemas.openxmlformats.org/officeDocument/2006/relationships" r:embed="rId1"/>
        <a:stretch>
          <a:fillRect/>
        </a:stretch>
      </xdr:blipFill>
      <xdr:spPr>
        <a:xfrm>
          <a:off x="4324350" y="1736725"/>
          <a:ext cx="3228975" cy="297815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B5E33-D3CC-4715-A825-78130D20211C}">
  <dimension ref="A1:D8"/>
  <sheetViews>
    <sheetView showGridLines="0" tabSelected="1" workbookViewId="0"/>
  </sheetViews>
  <sheetFormatPr defaultColWidth="8.7265625" defaultRowHeight="14.5" x14ac:dyDescent="0.35"/>
  <cols>
    <col min="1" max="1" width="168.1796875" style="2" customWidth="1"/>
    <col min="2" max="16384" width="8.7265625" style="2"/>
  </cols>
  <sheetData>
    <row r="1" spans="1:4" x14ac:dyDescent="0.35">
      <c r="A1" s="113"/>
    </row>
    <row r="2" spans="1:4" s="108" customFormat="1" ht="18" x14ac:dyDescent="0.35">
      <c r="A2" s="107" t="s">
        <v>0</v>
      </c>
    </row>
    <row r="3" spans="1:4" s="108" customFormat="1" ht="18" x14ac:dyDescent="0.35">
      <c r="A3" s="109" t="s">
        <v>1</v>
      </c>
      <c r="B3" s="78"/>
      <c r="C3" s="78"/>
      <c r="D3" s="78"/>
    </row>
    <row r="4" spans="1:4" s="108" customFormat="1" ht="15.5" x14ac:dyDescent="0.35">
      <c r="A4" s="110"/>
    </row>
    <row r="5" spans="1:4" s="108" customFormat="1" ht="22.5" x14ac:dyDescent="0.35">
      <c r="A5" s="111" t="s">
        <v>233</v>
      </c>
    </row>
    <row r="6" spans="1:4" s="108" customFormat="1" x14ac:dyDescent="0.35"/>
    <row r="7" spans="1:4" s="108" customFormat="1" x14ac:dyDescent="0.35"/>
    <row r="8" spans="1:4" s="108" customFormat="1" ht="20" x14ac:dyDescent="0.35">
      <c r="A8" s="112" t="s">
        <v>2</v>
      </c>
    </row>
  </sheetData>
  <sheetProtection algorithmName="SHA-512" hashValue="GdXxMwdjmvH2el5iInULz+hY2QxbNI5iEt6xqs0kwnvrj2ItYocrTGpDNOM3Y8wJQQGAvfrFv8WFjTP6jmt1Ag==" saltValue="owIw9DGFHB8miAQjvpyhQg==" spinCount="100000" sheet="1" formatCells="0" formatColumns="0" formatRows="0"/>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BB927-77FD-428E-8982-2FADE516DE47}">
  <sheetPr codeName="Sheet1"/>
  <dimension ref="A1:C17"/>
  <sheetViews>
    <sheetView workbookViewId="0"/>
  </sheetViews>
  <sheetFormatPr defaultColWidth="8.81640625" defaultRowHeight="14.5" x14ac:dyDescent="0.35"/>
  <cols>
    <col min="1" max="1" width="3.26953125" style="2" customWidth="1"/>
    <col min="2" max="2" width="26.26953125" style="2" customWidth="1"/>
    <col min="3" max="3" width="108.7265625" style="2" customWidth="1"/>
    <col min="4" max="4" width="60" style="2" customWidth="1"/>
    <col min="5" max="16384" width="8.81640625" style="2"/>
  </cols>
  <sheetData>
    <row r="1" spans="1:3" x14ac:dyDescent="0.35">
      <c r="A1" s="113"/>
    </row>
    <row r="2" spans="1:3" ht="21" x14ac:dyDescent="0.5">
      <c r="B2" s="1" t="s">
        <v>3</v>
      </c>
    </row>
    <row r="4" spans="1:3" ht="24" thickBot="1" x14ac:dyDescent="0.6">
      <c r="B4" s="118" t="s">
        <v>4</v>
      </c>
      <c r="C4" s="118"/>
    </row>
    <row r="5" spans="1:3" ht="20.5" thickTop="1" thickBot="1" x14ac:dyDescent="0.5">
      <c r="B5" s="51" t="s">
        <v>5</v>
      </c>
      <c r="C5" s="52" t="s">
        <v>6</v>
      </c>
    </row>
    <row r="6" spans="1:3" ht="15" thickTop="1" x14ac:dyDescent="0.35">
      <c r="B6" s="53" t="s">
        <v>7</v>
      </c>
      <c r="C6" s="54" t="s">
        <v>8</v>
      </c>
    </row>
    <row r="7" spans="1:3" x14ac:dyDescent="0.35">
      <c r="B7" s="55" t="s">
        <v>9</v>
      </c>
      <c r="C7" s="56" t="s">
        <v>10</v>
      </c>
    </row>
    <row r="8" spans="1:3" ht="59.5" customHeight="1" x14ac:dyDescent="0.35">
      <c r="B8" s="55" t="s">
        <v>11</v>
      </c>
      <c r="C8" s="56" t="s">
        <v>12</v>
      </c>
    </row>
    <row r="9" spans="1:3" ht="66.75" customHeight="1" thickBot="1" x14ac:dyDescent="0.4">
      <c r="B9" s="57" t="s">
        <v>13</v>
      </c>
      <c r="C9" s="56" t="s">
        <v>14</v>
      </c>
    </row>
    <row r="10" spans="1:3" ht="15" thickBot="1" x14ac:dyDescent="0.4">
      <c r="B10" s="57" t="s">
        <v>15</v>
      </c>
      <c r="C10" s="58" t="s">
        <v>16</v>
      </c>
    </row>
    <row r="13" spans="1:3" x14ac:dyDescent="0.35">
      <c r="B13" s="119" t="s">
        <v>17</v>
      </c>
      <c r="C13" s="120"/>
    </row>
    <row r="14" spans="1:3" s="3" customFormat="1" ht="216.75" customHeight="1" x14ac:dyDescent="0.35">
      <c r="B14" s="121" t="s">
        <v>18</v>
      </c>
      <c r="C14" s="122"/>
    </row>
    <row r="15" spans="1:3" s="3" customFormat="1" ht="68.25" customHeight="1" x14ac:dyDescent="0.35">
      <c r="B15" s="121" t="s">
        <v>19</v>
      </c>
      <c r="C15" s="122"/>
    </row>
    <row r="16" spans="1:3" s="3" customFormat="1" ht="34.5" customHeight="1" x14ac:dyDescent="0.35">
      <c r="B16" s="121" t="s">
        <v>20</v>
      </c>
      <c r="C16" s="122"/>
    </row>
    <row r="17" spans="2:3" ht="52.5" customHeight="1" x14ac:dyDescent="0.35">
      <c r="B17" s="121" t="s">
        <v>21</v>
      </c>
      <c r="C17" s="122"/>
    </row>
  </sheetData>
  <sheetProtection algorithmName="SHA-512" hashValue="8CJi+nw92rdoQjKDwVTdz+eGPvJIXvGzrmW3+bJzrbbtYbG42MTyAXa1l33jD4r2Hh/Reov+nMsT0zpytaiJDA==" saltValue="CuxFivOPe31E4P+sqpQoeQ==" spinCount="100000" sheet="1" formatCells="0" formatColumns="0"/>
  <mergeCells count="6">
    <mergeCell ref="B4:C4"/>
    <mergeCell ref="B13:C13"/>
    <mergeCell ref="B14:C14"/>
    <mergeCell ref="B16:C16"/>
    <mergeCell ref="B17:C17"/>
    <mergeCell ref="B15:C15"/>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7F4A3-EADD-4CC1-8846-0F44C1ECCFFC}">
  <dimension ref="A1:G20"/>
  <sheetViews>
    <sheetView workbookViewId="0">
      <selection activeCell="C20" sqref="C20"/>
    </sheetView>
  </sheetViews>
  <sheetFormatPr defaultRowHeight="14.5" x14ac:dyDescent="0.35"/>
  <cols>
    <col min="1" max="1" width="29.1796875" customWidth="1"/>
    <col min="2" max="2" width="40.26953125" customWidth="1"/>
    <col min="3" max="3" width="16.1796875" customWidth="1"/>
    <col min="4" max="4" width="13.81640625" customWidth="1"/>
    <col min="5" max="5" width="16.54296875" customWidth="1"/>
  </cols>
  <sheetData>
    <row r="1" spans="1:7" x14ac:dyDescent="0.35">
      <c r="A1" s="114" t="s">
        <v>22</v>
      </c>
    </row>
    <row r="2" spans="1:7" x14ac:dyDescent="0.35">
      <c r="A2" s="4"/>
    </row>
    <row r="3" spans="1:7" x14ac:dyDescent="0.35">
      <c r="A3" s="82" t="s">
        <v>23</v>
      </c>
    </row>
    <row r="4" spans="1:7" x14ac:dyDescent="0.35">
      <c r="A4" s="4" t="s">
        <v>24</v>
      </c>
      <c r="B4" s="4"/>
      <c r="C4" s="4"/>
      <c r="D4" s="4"/>
      <c r="E4" s="4"/>
      <c r="F4" s="4"/>
      <c r="G4" s="4"/>
    </row>
    <row r="5" spans="1:7" s="48" customFormat="1" ht="45" customHeight="1" x14ac:dyDescent="0.35">
      <c r="A5" s="80" t="s">
        <v>25</v>
      </c>
      <c r="B5" s="80" t="s">
        <v>26</v>
      </c>
      <c r="C5" s="84" t="s">
        <v>27</v>
      </c>
      <c r="D5" s="80" t="s">
        <v>28</v>
      </c>
      <c r="E5" s="80" t="s">
        <v>29</v>
      </c>
      <c r="F5" s="79"/>
    </row>
    <row r="6" spans="1:7" ht="29" x14ac:dyDescent="0.35">
      <c r="A6" s="81" t="s">
        <v>30</v>
      </c>
      <c r="B6" s="47" t="s">
        <v>31</v>
      </c>
      <c r="C6" s="85">
        <v>1660</v>
      </c>
      <c r="D6" s="83">
        <v>260</v>
      </c>
      <c r="E6" s="59">
        <v>6.38</v>
      </c>
    </row>
    <row r="7" spans="1:7" x14ac:dyDescent="0.35">
      <c r="B7" s="78"/>
      <c r="C7" s="86"/>
      <c r="D7" s="78"/>
      <c r="E7" s="78"/>
    </row>
    <row r="8" spans="1:7" x14ac:dyDescent="0.35">
      <c r="A8" s="4" t="s">
        <v>32</v>
      </c>
      <c r="B8" s="78"/>
      <c r="C8" s="86"/>
      <c r="D8" s="78"/>
      <c r="E8" s="78"/>
    </row>
    <row r="9" spans="1:7" ht="45" customHeight="1" x14ac:dyDescent="0.35">
      <c r="A9" s="80" t="s">
        <v>25</v>
      </c>
      <c r="B9" s="80" t="s">
        <v>26</v>
      </c>
      <c r="C9" s="80" t="s">
        <v>27</v>
      </c>
      <c r="D9" s="87" t="s">
        <v>28</v>
      </c>
      <c r="E9" s="80" t="s">
        <v>29</v>
      </c>
    </row>
    <row r="10" spans="1:7" ht="29" x14ac:dyDescent="0.35">
      <c r="A10" s="81" t="s">
        <v>30</v>
      </c>
      <c r="B10" s="47" t="s">
        <v>33</v>
      </c>
      <c r="C10" s="77">
        <v>1720</v>
      </c>
      <c r="D10" s="83">
        <v>260</v>
      </c>
      <c r="E10" s="59">
        <v>6.15</v>
      </c>
    </row>
    <row r="13" spans="1:7" x14ac:dyDescent="0.35">
      <c r="A13" s="82" t="s">
        <v>34</v>
      </c>
    </row>
    <row r="14" spans="1:7" x14ac:dyDescent="0.35">
      <c r="A14" s="4" t="s">
        <v>24</v>
      </c>
      <c r="B14" s="4"/>
      <c r="C14" s="4"/>
      <c r="D14" s="4"/>
      <c r="E14" s="4"/>
    </row>
    <row r="15" spans="1:7" ht="29" x14ac:dyDescent="0.35">
      <c r="A15" s="80" t="s">
        <v>25</v>
      </c>
      <c r="B15" s="80" t="s">
        <v>26</v>
      </c>
      <c r="C15" s="80" t="s">
        <v>27</v>
      </c>
      <c r="D15" s="80" t="s">
        <v>28</v>
      </c>
      <c r="E15" s="80" t="s">
        <v>29</v>
      </c>
    </row>
    <row r="16" spans="1:7" ht="29" x14ac:dyDescent="0.35">
      <c r="A16" s="81" t="s">
        <v>30</v>
      </c>
      <c r="B16" s="47" t="s">
        <v>33</v>
      </c>
      <c r="C16" s="59">
        <v>214</v>
      </c>
      <c r="D16" s="59">
        <v>260</v>
      </c>
      <c r="E16" s="77">
        <v>0.82299999999999995</v>
      </c>
    </row>
    <row r="17" spans="1:5" x14ac:dyDescent="0.35">
      <c r="B17" s="78"/>
      <c r="C17" s="78"/>
      <c r="D17" s="78"/>
      <c r="E17" s="78"/>
    </row>
    <row r="18" spans="1:5" x14ac:dyDescent="0.35">
      <c r="A18" s="4" t="s">
        <v>32</v>
      </c>
      <c r="B18" s="78"/>
      <c r="C18" s="78"/>
      <c r="D18" s="78"/>
      <c r="E18" s="78"/>
    </row>
    <row r="19" spans="1:5" ht="29" x14ac:dyDescent="0.35">
      <c r="A19" s="80" t="s">
        <v>25</v>
      </c>
      <c r="B19" s="80" t="s">
        <v>26</v>
      </c>
      <c r="C19" s="80" t="s">
        <v>27</v>
      </c>
      <c r="D19" s="80" t="s">
        <v>28</v>
      </c>
      <c r="E19" s="80" t="s">
        <v>29</v>
      </c>
    </row>
    <row r="20" spans="1:5" ht="29" x14ac:dyDescent="0.35">
      <c r="A20" s="81" t="s">
        <v>30</v>
      </c>
      <c r="B20" s="47" t="s">
        <v>31</v>
      </c>
      <c r="C20" s="59">
        <v>392</v>
      </c>
      <c r="D20" s="59">
        <v>260</v>
      </c>
      <c r="E20" s="59">
        <v>1.51</v>
      </c>
    </row>
  </sheetData>
  <sheetProtection algorithmName="SHA-512" hashValue="tzBZprBgc8WzNSyXTMXs3P+qEgfPf9LAUzSSW3iOBsqj40JgdOtSl/D1sMHd3pCxRUUAcYpZo8XMyNf+Dagl4A==" saltValue="vXL9qd0bSePbAMsq8d6gNg==" spinCount="100000" sheet="1" formatCells="0" formatColumns="0" formatRows="0"/>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BEABF-83D1-439F-894F-BC17176E7608}">
  <sheetPr codeName="Sheet8"/>
  <dimension ref="A1:Q76"/>
  <sheetViews>
    <sheetView workbookViewId="0">
      <selection activeCell="B2" sqref="B2"/>
    </sheetView>
  </sheetViews>
  <sheetFormatPr defaultRowHeight="14.5" x14ac:dyDescent="0.35"/>
  <cols>
    <col min="1" max="1" width="30" style="24" customWidth="1"/>
    <col min="2" max="2" width="10.54296875" style="24" customWidth="1"/>
    <col min="3" max="3" width="11" style="24" customWidth="1"/>
    <col min="4" max="4" width="9.7265625" style="24" customWidth="1"/>
    <col min="5" max="5" width="14.54296875" style="24" customWidth="1"/>
    <col min="6" max="6" width="9" style="24" customWidth="1"/>
    <col min="7" max="7" width="10" style="24" customWidth="1"/>
    <col min="8" max="8" width="10.26953125" style="24" customWidth="1"/>
    <col min="9" max="9" width="11.54296875" style="24" customWidth="1"/>
    <col min="10" max="10" width="13.26953125" style="24" customWidth="1"/>
    <col min="11" max="11" width="15.54296875" style="24" customWidth="1"/>
    <col min="12" max="12" width="68.7265625" style="24" customWidth="1"/>
  </cols>
  <sheetData>
    <row r="1" spans="1:14" x14ac:dyDescent="0.35">
      <c r="A1" s="115"/>
      <c r="D1" s="62"/>
    </row>
    <row r="2" spans="1:14" x14ac:dyDescent="0.35">
      <c r="A2" s="63" t="s">
        <v>35</v>
      </c>
      <c r="B2" s="64" t="s">
        <v>36</v>
      </c>
      <c r="D2" s="65" t="s">
        <v>36</v>
      </c>
    </row>
    <row r="3" spans="1:14" x14ac:dyDescent="0.35">
      <c r="D3" s="65"/>
    </row>
    <row r="4" spans="1:14" x14ac:dyDescent="0.35">
      <c r="A4" s="137" t="s">
        <v>37</v>
      </c>
      <c r="B4" s="137"/>
      <c r="C4" s="137"/>
      <c r="D4" s="137"/>
      <c r="E4" s="137"/>
      <c r="F4" s="137"/>
      <c r="G4" s="137"/>
      <c r="H4" s="137"/>
      <c r="I4" s="137"/>
      <c r="J4" s="137"/>
      <c r="K4" s="137"/>
      <c r="L4" s="137"/>
    </row>
    <row r="5" spans="1:14" x14ac:dyDescent="0.35">
      <c r="A5" s="134" t="s">
        <v>38</v>
      </c>
      <c r="B5" s="134" t="s">
        <v>39</v>
      </c>
      <c r="C5" s="134" t="s">
        <v>40</v>
      </c>
      <c r="D5" s="138" t="s">
        <v>41</v>
      </c>
      <c r="E5" s="138"/>
      <c r="F5" s="134" t="s">
        <v>42</v>
      </c>
      <c r="G5" s="134"/>
      <c r="H5" s="134"/>
      <c r="I5" s="134" t="s">
        <v>43</v>
      </c>
      <c r="J5" s="106"/>
      <c r="K5" s="134" t="s">
        <v>44</v>
      </c>
      <c r="L5" s="134" t="s">
        <v>45</v>
      </c>
    </row>
    <row r="6" spans="1:14" s="60" customFormat="1" ht="53.25" customHeight="1" x14ac:dyDescent="0.35">
      <c r="A6" s="134"/>
      <c r="B6" s="134"/>
      <c r="C6" s="134"/>
      <c r="D6" s="106" t="s">
        <v>46</v>
      </c>
      <c r="E6" s="106" t="s">
        <v>47</v>
      </c>
      <c r="F6" s="106" t="s">
        <v>48</v>
      </c>
      <c r="G6" s="106" t="s">
        <v>49</v>
      </c>
      <c r="H6" s="106" t="s">
        <v>50</v>
      </c>
      <c r="I6" s="134"/>
      <c r="J6" s="66" t="s">
        <v>51</v>
      </c>
      <c r="K6" s="134"/>
      <c r="L6" s="134"/>
    </row>
    <row r="7" spans="1:14" ht="30" x14ac:dyDescent="0.35">
      <c r="A7" s="41" t="s">
        <v>52</v>
      </c>
      <c r="B7" s="41" t="s">
        <v>53</v>
      </c>
      <c r="C7" s="39" t="s">
        <v>54</v>
      </c>
      <c r="D7" s="10">
        <v>260</v>
      </c>
      <c r="E7" s="10" t="s">
        <v>55</v>
      </c>
      <c r="F7" s="10">
        <v>174</v>
      </c>
      <c r="G7" s="10">
        <v>260</v>
      </c>
      <c r="H7" s="10">
        <v>260</v>
      </c>
      <c r="I7" s="10" t="s">
        <v>56</v>
      </c>
      <c r="J7" s="10" t="e" cm="1">
        <f t="array" aca="1" ref="J7" ca="1">RiskDiscrete(A49:A51,B49:B51,RiskName(A7),RiskStatic(D7))</f>
        <v>#NAME?</v>
      </c>
      <c r="K7" s="37" t="e">
        <f ca="1">IF($B$2=$D$2, J7, D7)</f>
        <v>#NAME?</v>
      </c>
      <c r="L7" s="38" t="s">
        <v>57</v>
      </c>
    </row>
    <row r="8" spans="1:14" ht="93.75" customHeight="1" x14ac:dyDescent="0.35">
      <c r="A8" s="41" t="s">
        <v>58</v>
      </c>
      <c r="B8" s="61" t="s">
        <v>59</v>
      </c>
      <c r="C8" s="10" t="s">
        <v>60</v>
      </c>
      <c r="D8" s="37">
        <v>6.9999999999999999E-4</v>
      </c>
      <c r="E8" s="10" t="s">
        <v>61</v>
      </c>
      <c r="F8" s="37">
        <v>2.0000000000000001E-4</v>
      </c>
      <c r="G8" s="37">
        <v>2E-3</v>
      </c>
      <c r="H8" s="37">
        <v>6.9999999999999999E-4</v>
      </c>
      <c r="I8" s="10" t="s">
        <v>62</v>
      </c>
      <c r="J8" s="37" t="e" cm="1">
        <f t="array" aca="1" ref="J8" ca="1">_xll.RiskTriang(F8,H8,G8,_xll.RiskStatic(D8))</f>
        <v>#NAME?</v>
      </c>
      <c r="K8" s="37" t="e">
        <f ca="1">IF($B$2=$D$2, J8, D8)</f>
        <v>#NAME?</v>
      </c>
      <c r="L8" s="38" t="s">
        <v>63</v>
      </c>
    </row>
    <row r="9" spans="1:14" ht="20.25" customHeight="1" x14ac:dyDescent="0.35">
      <c r="A9" s="129" t="s">
        <v>64</v>
      </c>
      <c r="B9" s="130"/>
      <c r="C9" s="130"/>
      <c r="D9" s="130"/>
      <c r="E9" s="130"/>
      <c r="F9" s="130"/>
      <c r="G9" s="130"/>
      <c r="H9" s="130"/>
      <c r="I9" s="130"/>
      <c r="J9" s="130"/>
      <c r="K9" s="130"/>
      <c r="L9" s="131"/>
    </row>
    <row r="10" spans="1:14" ht="76.5" customHeight="1" x14ac:dyDescent="0.35">
      <c r="A10" s="41" t="s">
        <v>65</v>
      </c>
      <c r="B10" s="41" t="s">
        <v>66</v>
      </c>
      <c r="C10" s="39" t="s">
        <v>67</v>
      </c>
      <c r="D10" s="11">
        <v>5000</v>
      </c>
      <c r="E10" s="10" t="s">
        <v>50</v>
      </c>
      <c r="F10" s="11">
        <v>1000</v>
      </c>
      <c r="G10" s="11">
        <v>10000</v>
      </c>
      <c r="H10" s="11">
        <v>5000</v>
      </c>
      <c r="I10" s="10" t="s">
        <v>62</v>
      </c>
      <c r="J10" s="11" t="e" cm="1">
        <f t="array" aca="1" ref="J10" ca="1">_xll.RiskTriang(F10,H10,G10,_xll.RiskStatic(D10))</f>
        <v>#NAME?</v>
      </c>
      <c r="K10" s="11" t="e">
        <f ca="1">IF($B$2=$D$2, J10, D10)</f>
        <v>#NAME?</v>
      </c>
      <c r="L10" s="135" t="s">
        <v>68</v>
      </c>
      <c r="M10" s="35"/>
    </row>
    <row r="11" spans="1:14" ht="60.75" customHeight="1" x14ac:dyDescent="0.35">
      <c r="A11" s="41" t="s">
        <v>69</v>
      </c>
      <c r="B11" s="41" t="s">
        <v>70</v>
      </c>
      <c r="C11" s="39" t="s">
        <v>67</v>
      </c>
      <c r="D11" s="11">
        <v>20000</v>
      </c>
      <c r="E11" s="10" t="s">
        <v>50</v>
      </c>
      <c r="F11" s="11">
        <v>10000</v>
      </c>
      <c r="G11" s="11">
        <v>20000</v>
      </c>
      <c r="H11" s="11">
        <v>20000</v>
      </c>
      <c r="I11" s="10" t="s">
        <v>62</v>
      </c>
      <c r="J11" s="11" t="e" cm="1">
        <f t="array" aca="1" ref="J11" ca="1">_xll.RiskTriang(F11,H11,G11,_xll.RiskStatic(D11))</f>
        <v>#NAME?</v>
      </c>
      <c r="K11" s="11" t="e">
        <f ca="1">IF($B$2=$D$2, J11, D11)</f>
        <v>#NAME?</v>
      </c>
      <c r="L11" s="136"/>
      <c r="N11" s="35"/>
    </row>
    <row r="12" spans="1:14" ht="15.5" x14ac:dyDescent="0.35">
      <c r="A12" s="129" t="s">
        <v>71</v>
      </c>
      <c r="B12" s="130"/>
      <c r="C12" s="130"/>
      <c r="D12" s="130"/>
      <c r="E12" s="130"/>
      <c r="F12" s="130"/>
      <c r="G12" s="130"/>
      <c r="H12" s="130"/>
      <c r="I12" s="130"/>
      <c r="J12" s="130"/>
      <c r="K12" s="130"/>
      <c r="L12" s="131"/>
      <c r="N12" s="35"/>
    </row>
    <row r="13" spans="1:14" ht="90" customHeight="1" x14ac:dyDescent="0.35">
      <c r="A13" s="41" t="s">
        <v>72</v>
      </c>
      <c r="B13" s="41" t="s">
        <v>73</v>
      </c>
      <c r="C13" s="41" t="s">
        <v>74</v>
      </c>
      <c r="D13" s="11">
        <v>153087.5</v>
      </c>
      <c r="E13" s="10" t="s">
        <v>75</v>
      </c>
      <c r="F13" s="11">
        <v>11340</v>
      </c>
      <c r="G13" s="11">
        <v>294835</v>
      </c>
      <c r="H13" s="10" t="s">
        <v>76</v>
      </c>
      <c r="I13" s="10" t="s">
        <v>77</v>
      </c>
      <c r="J13" s="11" t="e" cm="1">
        <f t="array" aca="1" ref="J13" ca="1">_xll.RiskUniform(F13,G13,_xll.RiskStatic(D13))</f>
        <v>#NAME?</v>
      </c>
      <c r="K13" s="11" t="e">
        <f ca="1">IF($B$2=$D$2,J13,D13)</f>
        <v>#NAME?</v>
      </c>
      <c r="L13" s="36" t="s">
        <v>78</v>
      </c>
    </row>
    <row r="14" spans="1:14" ht="42" customHeight="1" x14ac:dyDescent="0.35">
      <c r="A14" s="41" t="s">
        <v>79</v>
      </c>
      <c r="B14" s="41" t="s">
        <v>80</v>
      </c>
      <c r="C14" s="39" t="s">
        <v>81</v>
      </c>
      <c r="D14" s="88">
        <v>0.45</v>
      </c>
      <c r="E14" s="10" t="s">
        <v>75</v>
      </c>
      <c r="F14" s="88">
        <v>0.3</v>
      </c>
      <c r="G14" s="88">
        <v>0.6</v>
      </c>
      <c r="H14" s="10" t="s">
        <v>76</v>
      </c>
      <c r="I14" s="10" t="s">
        <v>77</v>
      </c>
      <c r="J14" s="88" t="e" cm="1">
        <f t="array" aca="1" ref="J14" ca="1">_xll.RiskUniform(F14,G14,_xll.RiskStatic(D14))</f>
        <v>#NAME?</v>
      </c>
      <c r="K14" s="117" t="e">
        <f ca="1">IF($B$2=$D$2,J14,D14)</f>
        <v>#NAME?</v>
      </c>
      <c r="L14" s="38" t="s">
        <v>82</v>
      </c>
    </row>
    <row r="15" spans="1:14" ht="65.25" customHeight="1" x14ac:dyDescent="0.35">
      <c r="A15" s="41" t="s">
        <v>83</v>
      </c>
      <c r="B15" s="41" t="s">
        <v>84</v>
      </c>
      <c r="C15" s="39" t="s">
        <v>67</v>
      </c>
      <c r="D15" s="11">
        <v>550</v>
      </c>
      <c r="E15" s="10" t="s">
        <v>50</v>
      </c>
      <c r="F15" s="11">
        <v>100</v>
      </c>
      <c r="G15" s="11">
        <v>1000</v>
      </c>
      <c r="H15" s="11">
        <v>550</v>
      </c>
      <c r="I15" s="10" t="s">
        <v>62</v>
      </c>
      <c r="J15" s="11" t="e" cm="1">
        <f t="array" aca="1" ref="J15" ca="1">_xll.RiskTriang(F15,H15,G15,_xll.RiskStatic(D15))</f>
        <v>#NAME?</v>
      </c>
      <c r="K15" s="11" t="e">
        <f ca="1">IF($B$2=$D$2,J15,D15)</f>
        <v>#NAME?</v>
      </c>
      <c r="L15" s="135" t="s">
        <v>85</v>
      </c>
    </row>
    <row r="16" spans="1:14" ht="63" customHeight="1" x14ac:dyDescent="0.35">
      <c r="A16" s="41" t="s">
        <v>86</v>
      </c>
      <c r="B16" s="41" t="s">
        <v>87</v>
      </c>
      <c r="C16" s="39" t="s">
        <v>67</v>
      </c>
      <c r="D16" s="11">
        <v>55</v>
      </c>
      <c r="E16" s="10" t="s">
        <v>50</v>
      </c>
      <c r="F16" s="11">
        <v>20</v>
      </c>
      <c r="G16" s="11">
        <v>100</v>
      </c>
      <c r="H16" s="11">
        <v>55</v>
      </c>
      <c r="I16" s="10" t="s">
        <v>62</v>
      </c>
      <c r="J16" s="11" t="e" cm="1">
        <f t="array" aca="1" ref="J16" ca="1">_xll.RiskTriang(F16,H16,G16,_xll.RiskStatic(D16))</f>
        <v>#NAME?</v>
      </c>
      <c r="K16" s="11" t="e">
        <f ca="1">IF($B$2=$D$2,J16,D16)</f>
        <v>#NAME?</v>
      </c>
      <c r="L16" s="136"/>
    </row>
    <row r="18" spans="1:17" ht="15.5" x14ac:dyDescent="0.35">
      <c r="A18" s="128" t="s">
        <v>88</v>
      </c>
      <c r="B18" s="128"/>
      <c r="C18" s="128"/>
      <c r="D18" s="128"/>
      <c r="E18" s="128"/>
      <c r="F18" s="128"/>
      <c r="G18" s="128"/>
      <c r="H18" s="128"/>
      <c r="I18" s="128"/>
      <c r="J18"/>
      <c r="K18" s="89"/>
      <c r="L18" s="34"/>
      <c r="M18" s="34"/>
      <c r="N18" s="89"/>
      <c r="O18" s="34"/>
      <c r="P18" s="34"/>
      <c r="Q18" s="34"/>
    </row>
    <row r="19" spans="1:17" x14ac:dyDescent="0.35">
      <c r="A19" s="13" t="s">
        <v>89</v>
      </c>
      <c r="B19" s="32" t="s">
        <v>39</v>
      </c>
      <c r="C19" s="13" t="s">
        <v>46</v>
      </c>
      <c r="D19" s="13" t="s">
        <v>40</v>
      </c>
      <c r="E19" s="132" t="s">
        <v>45</v>
      </c>
      <c r="F19" s="132"/>
      <c r="G19" s="132"/>
      <c r="H19" s="132"/>
      <c r="I19" s="132"/>
      <c r="J19"/>
      <c r="K19" s="89"/>
      <c r="L19" s="34"/>
      <c r="M19" s="34"/>
      <c r="N19" s="89"/>
      <c r="O19" s="34"/>
      <c r="P19" s="34"/>
      <c r="Q19" s="34"/>
    </row>
    <row r="20" spans="1:17" ht="83.25" customHeight="1" x14ac:dyDescent="0.35">
      <c r="A20" s="12" t="s">
        <v>90</v>
      </c>
      <c r="B20" s="12" t="s">
        <v>91</v>
      </c>
      <c r="C20" s="90">
        <v>1000</v>
      </c>
      <c r="D20" s="43" t="s">
        <v>92</v>
      </c>
      <c r="E20" s="126" t="s">
        <v>93</v>
      </c>
      <c r="F20" s="126"/>
      <c r="G20" s="126"/>
      <c r="H20" s="126"/>
      <c r="I20" s="126"/>
      <c r="J20"/>
      <c r="K20" s="89"/>
      <c r="L20" s="34"/>
    </row>
    <row r="21" spans="1:17" ht="15.5" x14ac:dyDescent="0.35">
      <c r="A21" s="128" t="s">
        <v>94</v>
      </c>
      <c r="B21" s="128"/>
      <c r="C21" s="128"/>
      <c r="D21" s="128"/>
      <c r="E21" s="128"/>
      <c r="F21" s="128"/>
      <c r="G21" s="128"/>
      <c r="H21" s="128"/>
      <c r="I21" s="128"/>
      <c r="J21"/>
      <c r="K21" s="89"/>
      <c r="L21" s="34"/>
      <c r="M21" s="34"/>
      <c r="N21" s="89"/>
      <c r="O21" s="34"/>
      <c r="P21" s="34"/>
      <c r="Q21" s="34"/>
    </row>
    <row r="22" spans="1:17" ht="187.5" customHeight="1" x14ac:dyDescent="0.35">
      <c r="A22" s="12" t="s">
        <v>95</v>
      </c>
      <c r="B22" s="12" t="s">
        <v>96</v>
      </c>
      <c r="C22" s="90">
        <v>79379</v>
      </c>
      <c r="D22" s="43" t="s">
        <v>74</v>
      </c>
      <c r="E22" s="127" t="s">
        <v>97</v>
      </c>
      <c r="F22" s="127"/>
      <c r="G22" s="127"/>
      <c r="H22" s="127"/>
      <c r="I22" s="127"/>
      <c r="J22"/>
      <c r="K22" s="89"/>
      <c r="L22" s="34"/>
      <c r="M22" s="34"/>
      <c r="N22" s="89"/>
      <c r="O22" s="34"/>
      <c r="P22" s="34"/>
      <c r="Q22" s="34"/>
    </row>
    <row r="23" spans="1:17" ht="81.75" customHeight="1" x14ac:dyDescent="0.35">
      <c r="A23" s="12" t="s">
        <v>98</v>
      </c>
      <c r="B23" s="12" t="s">
        <v>99</v>
      </c>
      <c r="C23" s="91">
        <v>0.35599999999999998</v>
      </c>
      <c r="D23" s="43" t="s">
        <v>100</v>
      </c>
      <c r="E23" s="127" t="s">
        <v>101</v>
      </c>
      <c r="F23" s="127"/>
      <c r="G23" s="127"/>
      <c r="H23" s="127"/>
      <c r="I23" s="127"/>
      <c r="J23"/>
      <c r="K23" s="89"/>
      <c r="L23" s="34"/>
      <c r="M23" s="34"/>
      <c r="N23" s="89"/>
      <c r="O23" s="34"/>
      <c r="P23" s="34"/>
      <c r="Q23" s="34"/>
    </row>
    <row r="24" spans="1:17" ht="64.5" customHeight="1" x14ac:dyDescent="0.35">
      <c r="A24" s="12" t="s">
        <v>102</v>
      </c>
      <c r="B24" s="12" t="s">
        <v>103</v>
      </c>
      <c r="C24" s="90">
        <v>1</v>
      </c>
      <c r="D24" s="43" t="s">
        <v>104</v>
      </c>
      <c r="E24" s="126" t="s">
        <v>105</v>
      </c>
      <c r="F24" s="126"/>
      <c r="G24" s="126"/>
      <c r="H24" s="126"/>
      <c r="I24" s="126"/>
      <c r="J24"/>
      <c r="K24" s="89"/>
      <c r="L24" s="34"/>
    </row>
    <row r="25" spans="1:17" ht="46.5" customHeight="1" x14ac:dyDescent="0.35">
      <c r="A25" s="12" t="s">
        <v>106</v>
      </c>
      <c r="B25" s="12" t="s">
        <v>107</v>
      </c>
      <c r="C25" s="90">
        <f>CONVERT(175000,"lbm","kg")</f>
        <v>79378.664749999996</v>
      </c>
      <c r="D25" s="43" t="s">
        <v>108</v>
      </c>
      <c r="E25" s="126" t="s">
        <v>109</v>
      </c>
      <c r="F25" s="126"/>
      <c r="G25" s="126"/>
      <c r="H25" s="126"/>
      <c r="I25" s="126"/>
      <c r="J25"/>
      <c r="K25" s="89"/>
      <c r="L25" s="34"/>
    </row>
    <row r="26" spans="1:17" ht="15.5" x14ac:dyDescent="0.35">
      <c r="A26" s="128" t="s">
        <v>110</v>
      </c>
      <c r="B26" s="128"/>
      <c r="C26" s="128"/>
      <c r="D26" s="128"/>
      <c r="E26" s="128"/>
      <c r="F26" s="128"/>
      <c r="G26" s="128"/>
      <c r="H26" s="128"/>
      <c r="I26" s="128"/>
      <c r="J26"/>
      <c r="K26" s="89"/>
      <c r="L26" s="34"/>
    </row>
    <row r="27" spans="1:17" ht="117.75" customHeight="1" x14ac:dyDescent="0.35">
      <c r="A27" s="12" t="s">
        <v>111</v>
      </c>
      <c r="B27" s="12" t="s">
        <v>112</v>
      </c>
      <c r="C27" s="90">
        <v>45</v>
      </c>
      <c r="D27" s="43" t="s">
        <v>113</v>
      </c>
      <c r="E27" s="126" t="s">
        <v>114</v>
      </c>
      <c r="F27" s="126"/>
      <c r="G27" s="126"/>
      <c r="H27" s="126"/>
      <c r="I27" s="126"/>
      <c r="J27"/>
      <c r="K27" s="89"/>
      <c r="L27" s="34"/>
    </row>
    <row r="29" spans="1:17" x14ac:dyDescent="0.35">
      <c r="A29" s="67"/>
      <c r="B29" s="67"/>
      <c r="C29" s="67"/>
      <c r="D29" s="67"/>
      <c r="E29" s="67"/>
    </row>
    <row r="31" spans="1:17" x14ac:dyDescent="0.35">
      <c r="A31" s="133" t="s">
        <v>115</v>
      </c>
      <c r="B31" s="133"/>
    </row>
    <row r="32" spans="1:17" x14ac:dyDescent="0.35">
      <c r="A32" s="68" t="s">
        <v>46</v>
      </c>
      <c r="B32" s="68" t="s">
        <v>116</v>
      </c>
    </row>
    <row r="33" spans="1:3" ht="15" x14ac:dyDescent="0.35">
      <c r="A33" s="69">
        <v>3.7854099999999999E-3</v>
      </c>
      <c r="B33" s="63" t="s">
        <v>117</v>
      </c>
    </row>
    <row r="34" spans="1:3" x14ac:dyDescent="0.35">
      <c r="A34" s="70">
        <v>3.7854000000000001</v>
      </c>
      <c r="B34" s="70" t="s">
        <v>118</v>
      </c>
    </row>
    <row r="35" spans="1:3" ht="15" x14ac:dyDescent="0.35">
      <c r="A35" s="63">
        <v>3785.41</v>
      </c>
      <c r="B35" s="63" t="s">
        <v>119</v>
      </c>
    </row>
    <row r="36" spans="1:3" ht="15" x14ac:dyDescent="0.35">
      <c r="A36" s="63">
        <v>1E-3</v>
      </c>
      <c r="B36" s="63" t="s">
        <v>120</v>
      </c>
    </row>
    <row r="37" spans="1:3" x14ac:dyDescent="0.35">
      <c r="A37" s="71">
        <f>1000</f>
        <v>1000</v>
      </c>
      <c r="B37" s="70" t="s">
        <v>121</v>
      </c>
    </row>
    <row r="38" spans="1:3" x14ac:dyDescent="0.35">
      <c r="A38" s="71">
        <v>1000</v>
      </c>
      <c r="B38" s="70" t="s">
        <v>122</v>
      </c>
    </row>
    <row r="39" spans="1:3" x14ac:dyDescent="0.35">
      <c r="A39" s="70">
        <v>2.2046199999999998</v>
      </c>
      <c r="B39" s="70" t="s">
        <v>123</v>
      </c>
    </row>
    <row r="40" spans="1:3" x14ac:dyDescent="0.35">
      <c r="A40" s="71">
        <v>2000</v>
      </c>
      <c r="B40" s="70" t="s">
        <v>124</v>
      </c>
    </row>
    <row r="41" spans="1:3" x14ac:dyDescent="0.35">
      <c r="A41" s="70">
        <v>3.2808000000000002</v>
      </c>
      <c r="B41" s="70" t="s">
        <v>125</v>
      </c>
    </row>
    <row r="42" spans="1:3" x14ac:dyDescent="0.35">
      <c r="A42" s="70">
        <v>3.2807999999999997E-2</v>
      </c>
      <c r="B42" s="70" t="s">
        <v>126</v>
      </c>
    </row>
    <row r="43" spans="1:3" x14ac:dyDescent="0.35">
      <c r="A43" s="71">
        <v>3600</v>
      </c>
      <c r="B43" s="70" t="s">
        <v>127</v>
      </c>
    </row>
    <row r="44" spans="1:3" x14ac:dyDescent="0.35">
      <c r="A44" s="70">
        <v>60</v>
      </c>
      <c r="B44" s="70" t="s">
        <v>128</v>
      </c>
    </row>
    <row r="47" spans="1:3" ht="15.5" x14ac:dyDescent="0.45">
      <c r="A47" s="123" t="s">
        <v>129</v>
      </c>
      <c r="B47" s="124"/>
      <c r="C47" s="125"/>
    </row>
    <row r="48" spans="1:3" ht="43.5" x14ac:dyDescent="0.35">
      <c r="A48" s="92" t="s">
        <v>130</v>
      </c>
      <c r="B48" s="93" t="s">
        <v>131</v>
      </c>
      <c r="C48" s="94" t="s">
        <v>132</v>
      </c>
    </row>
    <row r="49" spans="1:3" x14ac:dyDescent="0.35">
      <c r="A49" s="7">
        <v>174</v>
      </c>
      <c r="B49" s="95">
        <f>1/3</f>
        <v>0.33333333333333331</v>
      </c>
      <c r="C49" s="96">
        <f>SUM(B49:B51)</f>
        <v>1</v>
      </c>
    </row>
    <row r="50" spans="1:3" x14ac:dyDescent="0.35">
      <c r="A50" s="7">
        <v>208</v>
      </c>
      <c r="B50" s="95">
        <f>1/3</f>
        <v>0.33333333333333331</v>
      </c>
      <c r="C50" s="97"/>
    </row>
    <row r="51" spans="1:3" x14ac:dyDescent="0.35">
      <c r="A51" s="7">
        <v>260</v>
      </c>
      <c r="B51" s="98">
        <f>1/3</f>
        <v>0.33333333333333331</v>
      </c>
      <c r="C51" s="99"/>
    </row>
    <row r="52" spans="1:3" x14ac:dyDescent="0.35">
      <c r="A52"/>
      <c r="B52"/>
      <c r="C52"/>
    </row>
    <row r="53" spans="1:3" x14ac:dyDescent="0.35">
      <c r="A53"/>
      <c r="B53"/>
      <c r="C53"/>
    </row>
    <row r="54" spans="1:3" ht="15.5" x14ac:dyDescent="0.45">
      <c r="A54" s="123" t="s">
        <v>133</v>
      </c>
      <c r="B54" s="124"/>
      <c r="C54" s="125"/>
    </row>
    <row r="55" spans="1:3" ht="44.5" x14ac:dyDescent="0.45">
      <c r="A55" s="92" t="s">
        <v>134</v>
      </c>
      <c r="B55" s="100" t="s">
        <v>131</v>
      </c>
      <c r="C55" s="93" t="s">
        <v>132</v>
      </c>
    </row>
    <row r="56" spans="1:3" x14ac:dyDescent="0.35">
      <c r="A56" s="43">
        <v>500</v>
      </c>
      <c r="B56" s="22">
        <v>4.7619047619047616E-2</v>
      </c>
      <c r="C56" s="101">
        <f>SUM(B56:B76)</f>
        <v>1.0000000000000004</v>
      </c>
    </row>
    <row r="57" spans="1:3" x14ac:dyDescent="0.35">
      <c r="A57" s="102">
        <v>3120</v>
      </c>
      <c r="B57" s="22">
        <v>4.7619047619047616E-2</v>
      </c>
      <c r="C57" s="103"/>
    </row>
    <row r="58" spans="1:3" x14ac:dyDescent="0.35">
      <c r="A58" s="102">
        <v>10000</v>
      </c>
      <c r="B58" s="22">
        <v>4.7619047619047616E-2</v>
      </c>
      <c r="C58" s="103"/>
    </row>
    <row r="59" spans="1:3" x14ac:dyDescent="0.35">
      <c r="A59" s="102">
        <v>1000</v>
      </c>
      <c r="B59" s="22">
        <v>4.7619047619047616E-2</v>
      </c>
      <c r="C59" s="103"/>
    </row>
    <row r="60" spans="1:3" x14ac:dyDescent="0.35">
      <c r="A60" s="102">
        <v>10000</v>
      </c>
      <c r="B60" s="22">
        <v>4.7619047619047616E-2</v>
      </c>
      <c r="C60" s="103"/>
    </row>
    <row r="61" spans="1:3" x14ac:dyDescent="0.35">
      <c r="A61" s="102">
        <v>10000</v>
      </c>
      <c r="B61" s="22">
        <v>4.7619047619047616E-2</v>
      </c>
      <c r="C61" s="103"/>
    </row>
    <row r="62" spans="1:3" x14ac:dyDescent="0.35">
      <c r="A62" s="102">
        <v>10000</v>
      </c>
      <c r="B62" s="22">
        <v>4.7619047619047616E-2</v>
      </c>
      <c r="C62" s="103"/>
    </row>
    <row r="63" spans="1:3" x14ac:dyDescent="0.35">
      <c r="A63" s="102">
        <v>1000</v>
      </c>
      <c r="B63" s="22">
        <v>4.7619047619047616E-2</v>
      </c>
      <c r="C63" s="103"/>
    </row>
    <row r="64" spans="1:3" x14ac:dyDescent="0.35">
      <c r="A64" s="43">
        <v>1</v>
      </c>
      <c r="B64" s="22">
        <v>4.7619047619047616E-2</v>
      </c>
      <c r="C64" s="103"/>
    </row>
    <row r="65" spans="1:3" x14ac:dyDescent="0.35">
      <c r="A65" s="102">
        <v>10000</v>
      </c>
      <c r="B65" s="22">
        <v>4.7619047619047616E-2</v>
      </c>
      <c r="C65" s="103"/>
    </row>
    <row r="66" spans="1:3" x14ac:dyDescent="0.35">
      <c r="A66" s="102">
        <v>10000</v>
      </c>
      <c r="B66" s="22">
        <v>4.7619047619047616E-2</v>
      </c>
      <c r="C66" s="103"/>
    </row>
    <row r="67" spans="1:3" x14ac:dyDescent="0.35">
      <c r="A67" s="102">
        <v>7000</v>
      </c>
      <c r="B67" s="22">
        <v>4.7619047619047616E-2</v>
      </c>
      <c r="C67" s="103"/>
    </row>
    <row r="68" spans="1:3" x14ac:dyDescent="0.35">
      <c r="A68" s="102">
        <v>4000</v>
      </c>
      <c r="B68" s="22">
        <v>4.7619047619047616E-2</v>
      </c>
      <c r="C68" s="103"/>
    </row>
    <row r="69" spans="1:3" x14ac:dyDescent="0.35">
      <c r="A69" s="102">
        <v>1250</v>
      </c>
      <c r="B69" s="22">
        <v>4.7619047619047616E-2</v>
      </c>
      <c r="C69" s="103"/>
    </row>
    <row r="70" spans="1:3" x14ac:dyDescent="0.35">
      <c r="A70" s="102">
        <v>1000</v>
      </c>
      <c r="B70" s="22">
        <v>4.7619047619047616E-2</v>
      </c>
      <c r="C70" s="103"/>
    </row>
    <row r="71" spans="1:3" x14ac:dyDescent="0.35">
      <c r="A71" s="102">
        <v>10000</v>
      </c>
      <c r="B71" s="22">
        <v>4.7619047619047616E-2</v>
      </c>
      <c r="C71" s="103"/>
    </row>
    <row r="72" spans="1:3" x14ac:dyDescent="0.35">
      <c r="A72" s="43">
        <v>150</v>
      </c>
      <c r="B72" s="22">
        <v>4.7619047619047616E-2</v>
      </c>
      <c r="C72" s="103"/>
    </row>
    <row r="73" spans="1:3" x14ac:dyDescent="0.35">
      <c r="A73" s="102">
        <v>42000</v>
      </c>
      <c r="B73" s="22">
        <v>4.7619047619047616E-2</v>
      </c>
      <c r="C73" s="103"/>
    </row>
    <row r="74" spans="1:3" x14ac:dyDescent="0.35">
      <c r="A74" s="102">
        <v>30000</v>
      </c>
      <c r="B74" s="22">
        <v>4.7619047619047616E-2</v>
      </c>
      <c r="C74" s="103"/>
    </row>
    <row r="75" spans="1:3" x14ac:dyDescent="0.35">
      <c r="A75" s="102">
        <v>5000</v>
      </c>
      <c r="B75" s="22">
        <v>4.7619047619047616E-2</v>
      </c>
      <c r="C75" s="103"/>
    </row>
    <row r="76" spans="1:3" x14ac:dyDescent="0.35">
      <c r="A76" s="102">
        <v>315479</v>
      </c>
      <c r="B76" s="22">
        <v>4.7619047619047616E-2</v>
      </c>
      <c r="C76" s="99"/>
    </row>
  </sheetData>
  <sheetProtection algorithmName="SHA-512" hashValue="YbRUgauvbZUw9xmY7HB+78fnVduIRe+zrxwGtU7D3aUbIinXPZQ17RX4gwka3HtmYpRvA7C9jy6TVLlcRhg3wg==" saltValue="vriRbHqnfA/ZkJesgFLhNg==" spinCount="100000" sheet="1" formatCells="0" formatColumns="0" formatRows="0"/>
  <mergeCells count="26">
    <mergeCell ref="A4:L4"/>
    <mergeCell ref="A5:A6"/>
    <mergeCell ref="B5:B6"/>
    <mergeCell ref="C5:C6"/>
    <mergeCell ref="D5:E5"/>
    <mergeCell ref="F5:H5"/>
    <mergeCell ref="I5:I6"/>
    <mergeCell ref="A9:L9"/>
    <mergeCell ref="A12:L12"/>
    <mergeCell ref="E19:I19"/>
    <mergeCell ref="A31:B31"/>
    <mergeCell ref="K5:K6"/>
    <mergeCell ref="L5:L6"/>
    <mergeCell ref="A18:I18"/>
    <mergeCell ref="L15:L16"/>
    <mergeCell ref="L10:L11"/>
    <mergeCell ref="A47:C47"/>
    <mergeCell ref="A54:C54"/>
    <mergeCell ref="E20:I20"/>
    <mergeCell ref="E22:I22"/>
    <mergeCell ref="E23:I23"/>
    <mergeCell ref="E24:I24"/>
    <mergeCell ref="E25:I25"/>
    <mergeCell ref="E27:I27"/>
    <mergeCell ref="A26:I26"/>
    <mergeCell ref="A21:I21"/>
  </mergeCells>
  <phoneticPr fontId="13" type="noConversion"/>
  <dataValidations count="1">
    <dataValidation type="list" allowBlank="1" showInputMessage="1" showErrorMessage="1" sqref="B2" xr:uid="{84E15222-85A7-4080-A4BD-6D039167FC2C}">
      <formula1>$D$2:$D$3</formula1>
    </dataValidation>
  </dataValidation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F5F75-BC7E-4710-AC59-58F5421EE9BE}">
  <sheetPr codeName="Sheet10"/>
  <dimension ref="A1:E44"/>
  <sheetViews>
    <sheetView workbookViewId="0">
      <selection activeCell="D6" sqref="D6"/>
    </sheetView>
  </sheetViews>
  <sheetFormatPr defaultRowHeight="14.5" x14ac:dyDescent="0.35"/>
  <cols>
    <col min="1" max="1" width="54.54296875" bestFit="1" customWidth="1"/>
    <col min="2" max="2" width="27.1796875" customWidth="1"/>
    <col min="3" max="3" width="67.54296875" customWidth="1"/>
    <col min="4" max="4" width="15.1796875" customWidth="1"/>
    <col min="5" max="5" width="18" bestFit="1" customWidth="1"/>
  </cols>
  <sheetData>
    <row r="1" spans="1:5" x14ac:dyDescent="0.35">
      <c r="A1" s="116"/>
    </row>
    <row r="2" spans="1:5" ht="18.5" x14ac:dyDescent="0.45">
      <c r="A2" s="19" t="s">
        <v>135</v>
      </c>
    </row>
    <row r="3" spans="1:5" x14ac:dyDescent="0.35">
      <c r="A3" s="15" t="s">
        <v>136</v>
      </c>
      <c r="B3" s="15" t="s">
        <v>39</v>
      </c>
      <c r="C3" s="16" t="s">
        <v>137</v>
      </c>
      <c r="D3" s="17" t="s">
        <v>138</v>
      </c>
      <c r="E3" s="18" t="s">
        <v>40</v>
      </c>
    </row>
    <row r="4" spans="1:5" x14ac:dyDescent="0.35">
      <c r="A4" s="146" t="s">
        <v>139</v>
      </c>
      <c r="B4" s="146"/>
      <c r="C4" s="146"/>
      <c r="D4" s="146"/>
      <c r="E4" s="146"/>
    </row>
    <row r="5" spans="1:5" x14ac:dyDescent="0.35">
      <c r="A5" s="139" t="s">
        <v>140</v>
      </c>
      <c r="B5" s="140"/>
      <c r="C5" s="140"/>
      <c r="D5" s="140"/>
      <c r="E5" s="141"/>
    </row>
    <row r="6" spans="1:5" ht="16.5" x14ac:dyDescent="0.45">
      <c r="A6" s="12" t="s">
        <v>141</v>
      </c>
      <c r="B6" s="5" t="s">
        <v>142</v>
      </c>
      <c r="C6" s="5" t="s">
        <v>143</v>
      </c>
      <c r="D6" s="26" t="e">
        <v>#NAME?</v>
      </c>
      <c r="E6" s="20" t="s">
        <v>144</v>
      </c>
    </row>
    <row r="7" spans="1:5" ht="17.5" x14ac:dyDescent="0.35">
      <c r="A7" s="12" t="s">
        <v>145</v>
      </c>
      <c r="B7" s="12" t="s">
        <v>146</v>
      </c>
      <c r="C7" s="44" t="s">
        <v>147</v>
      </c>
      <c r="D7" s="26" t="e">
        <v>#NAME?</v>
      </c>
      <c r="E7" s="20" t="s">
        <v>148</v>
      </c>
    </row>
    <row r="8" spans="1:5" ht="16.5" x14ac:dyDescent="0.35">
      <c r="A8" s="45" t="s">
        <v>149</v>
      </c>
      <c r="B8" s="12" t="s">
        <v>150</v>
      </c>
      <c r="C8" s="12" t="s">
        <v>151</v>
      </c>
      <c r="D8" s="26" t="e">
        <v>#NAME?</v>
      </c>
      <c r="E8" s="20" t="s">
        <v>152</v>
      </c>
    </row>
    <row r="9" spans="1:5" ht="17.5" x14ac:dyDescent="0.35">
      <c r="A9" s="12" t="s">
        <v>153</v>
      </c>
      <c r="B9" s="12" t="s">
        <v>154</v>
      </c>
      <c r="C9" s="44" t="s">
        <v>155</v>
      </c>
      <c r="D9" s="26" t="e">
        <v>#NAME?</v>
      </c>
      <c r="E9" s="20" t="s">
        <v>148</v>
      </c>
    </row>
    <row r="10" spans="1:5" ht="16.5" x14ac:dyDescent="0.35">
      <c r="A10" s="45" t="s">
        <v>156</v>
      </c>
      <c r="B10" s="12" t="s">
        <v>157</v>
      </c>
      <c r="C10" s="12" t="s">
        <v>158</v>
      </c>
      <c r="D10" s="26" t="e">
        <v>#NAME?</v>
      </c>
      <c r="E10" s="20" t="s">
        <v>152</v>
      </c>
    </row>
    <row r="11" spans="1:5" x14ac:dyDescent="0.35">
      <c r="A11" s="139" t="s">
        <v>159</v>
      </c>
      <c r="B11" s="140"/>
      <c r="C11" s="140"/>
      <c r="D11" s="140"/>
      <c r="E11" s="141"/>
    </row>
    <row r="12" spans="1:5" ht="16.5" x14ac:dyDescent="0.45">
      <c r="A12" s="12" t="s">
        <v>160</v>
      </c>
      <c r="B12" s="5" t="s">
        <v>161</v>
      </c>
      <c r="C12" s="12" t="s">
        <v>162</v>
      </c>
      <c r="D12" s="26" t="e">
        <v>#NAME?</v>
      </c>
      <c r="E12" s="20" t="s">
        <v>108</v>
      </c>
    </row>
    <row r="13" spans="1:5" ht="16.5" x14ac:dyDescent="0.45">
      <c r="A13" s="12" t="s">
        <v>163</v>
      </c>
      <c r="B13" s="5" t="s">
        <v>164</v>
      </c>
      <c r="C13" s="5" t="s">
        <v>165</v>
      </c>
      <c r="D13" s="26" t="e">
        <v>#NAME?</v>
      </c>
      <c r="E13" s="20" t="s">
        <v>144</v>
      </c>
    </row>
    <row r="14" spans="1:5" ht="17.5" x14ac:dyDescent="0.35">
      <c r="A14" s="12" t="s">
        <v>166</v>
      </c>
      <c r="B14" s="12" t="s">
        <v>167</v>
      </c>
      <c r="C14" s="44" t="s">
        <v>168</v>
      </c>
      <c r="D14" s="26" t="e">
        <v>#NAME?</v>
      </c>
      <c r="E14" s="20" t="s">
        <v>148</v>
      </c>
    </row>
    <row r="15" spans="1:5" ht="16.5" x14ac:dyDescent="0.35">
      <c r="A15" s="45" t="s">
        <v>169</v>
      </c>
      <c r="B15" s="12" t="s">
        <v>170</v>
      </c>
      <c r="C15" s="12" t="s">
        <v>171</v>
      </c>
      <c r="D15" s="26" t="e">
        <v>#NAME?</v>
      </c>
      <c r="E15" s="20" t="s">
        <v>152</v>
      </c>
    </row>
    <row r="16" spans="1:5" ht="17.5" x14ac:dyDescent="0.35">
      <c r="A16" s="12" t="s">
        <v>172</v>
      </c>
      <c r="B16" s="12" t="s">
        <v>173</v>
      </c>
      <c r="C16" s="44" t="s">
        <v>174</v>
      </c>
      <c r="D16" s="26" t="e">
        <v>#NAME?</v>
      </c>
      <c r="E16" s="20" t="s">
        <v>148</v>
      </c>
    </row>
    <row r="17" spans="1:5" ht="16.5" x14ac:dyDescent="0.35">
      <c r="A17" s="45" t="s">
        <v>175</v>
      </c>
      <c r="B17" s="12" t="s">
        <v>176</v>
      </c>
      <c r="C17" s="12" t="s">
        <v>171</v>
      </c>
      <c r="D17" s="26" t="e">
        <v>#NAME?</v>
      </c>
      <c r="E17" s="20" t="s">
        <v>152</v>
      </c>
    </row>
    <row r="18" spans="1:5" x14ac:dyDescent="0.35">
      <c r="A18" s="27"/>
      <c r="B18" s="27"/>
      <c r="C18" s="28"/>
      <c r="D18" s="29"/>
      <c r="E18" s="30"/>
    </row>
    <row r="19" spans="1:5" x14ac:dyDescent="0.35">
      <c r="A19" s="9"/>
      <c r="B19" s="9"/>
      <c r="C19" s="9"/>
      <c r="D19" s="9"/>
      <c r="E19" s="9"/>
    </row>
    <row r="20" spans="1:5" x14ac:dyDescent="0.35">
      <c r="A20" s="143" t="s">
        <v>177</v>
      </c>
      <c r="B20" s="144"/>
      <c r="C20" s="144"/>
      <c r="D20" s="144"/>
      <c r="E20" s="145"/>
    </row>
    <row r="21" spans="1:5" x14ac:dyDescent="0.35">
      <c r="A21" s="139" t="s">
        <v>140</v>
      </c>
      <c r="B21" s="140"/>
      <c r="C21" s="140"/>
      <c r="D21" s="140"/>
      <c r="E21" s="141"/>
    </row>
    <row r="22" spans="1:5" ht="17.5" x14ac:dyDescent="0.45">
      <c r="A22" s="25" t="s">
        <v>178</v>
      </c>
      <c r="B22" s="25" t="s">
        <v>179</v>
      </c>
      <c r="C22" s="31" t="s">
        <v>180</v>
      </c>
      <c r="D22" s="46" t="e">
        <v>#NAME?</v>
      </c>
      <c r="E22" s="25" t="s">
        <v>144</v>
      </c>
    </row>
    <row r="23" spans="1:5" ht="16.5" x14ac:dyDescent="0.45">
      <c r="A23" s="25" t="s">
        <v>181</v>
      </c>
      <c r="B23" s="25" t="s">
        <v>182</v>
      </c>
      <c r="C23" s="25" t="s">
        <v>183</v>
      </c>
      <c r="D23" s="46" t="e" cm="1">
        <f t="array" aca="1" ref="D23" ca="1">_xll.RiskOutput("AR_RS4 Run 1")+DR_RS4_Run1*N_cont_unload_site_yr_Run1</f>
        <v>#NAME?</v>
      </c>
      <c r="E23" s="25" t="s">
        <v>108</v>
      </c>
    </row>
    <row r="24" spans="1:5" x14ac:dyDescent="0.35">
      <c r="A24" s="139" t="s">
        <v>159</v>
      </c>
      <c r="B24" s="140"/>
      <c r="C24" s="140"/>
      <c r="D24" s="140"/>
      <c r="E24" s="141"/>
    </row>
    <row r="25" spans="1:5" ht="17.5" x14ac:dyDescent="0.45">
      <c r="A25" s="25" t="s">
        <v>184</v>
      </c>
      <c r="B25" s="25" t="s">
        <v>185</v>
      </c>
      <c r="C25" s="31" t="s">
        <v>186</v>
      </c>
      <c r="D25" s="46" t="e">
        <v>#NAME?</v>
      </c>
      <c r="E25" s="25" t="s">
        <v>144</v>
      </c>
    </row>
    <row r="26" spans="1:5" ht="16.5" x14ac:dyDescent="0.45">
      <c r="A26" s="25" t="s">
        <v>187</v>
      </c>
      <c r="B26" s="25" t="s">
        <v>188</v>
      </c>
      <c r="C26" s="25" t="s">
        <v>189</v>
      </c>
      <c r="D26" s="46" t="e" cm="1">
        <f t="array" aca="1" ref="D26" ca="1">_xll.RiskOutput("AR_RS4 Run 2")+DR_RS4_Run2*N_cont_unload_site_yr_Run2</f>
        <v>#NAME?</v>
      </c>
      <c r="E26" s="25" t="s">
        <v>108</v>
      </c>
    </row>
    <row r="27" spans="1:5" x14ac:dyDescent="0.35">
      <c r="A27" s="9"/>
      <c r="B27" s="9"/>
      <c r="C27" s="9"/>
      <c r="D27" s="9"/>
      <c r="E27" s="9"/>
    </row>
    <row r="28" spans="1:5" x14ac:dyDescent="0.35">
      <c r="A28" s="9"/>
      <c r="B28" s="9"/>
      <c r="C28" s="9"/>
      <c r="D28" s="9"/>
      <c r="E28" s="9"/>
    </row>
    <row r="29" spans="1:5" x14ac:dyDescent="0.35">
      <c r="A29" s="143" t="s">
        <v>190</v>
      </c>
      <c r="B29" s="144"/>
      <c r="C29" s="144"/>
      <c r="D29" s="144"/>
      <c r="E29" s="145"/>
    </row>
    <row r="30" spans="1:5" x14ac:dyDescent="0.35">
      <c r="A30" s="139" t="s">
        <v>140</v>
      </c>
      <c r="B30" s="140"/>
      <c r="C30" s="140"/>
      <c r="D30" s="140"/>
      <c r="E30" s="141"/>
    </row>
    <row r="31" spans="1:5" ht="16.5" x14ac:dyDescent="0.45">
      <c r="A31" s="25" t="s">
        <v>191</v>
      </c>
      <c r="B31" s="25" t="s">
        <v>192</v>
      </c>
      <c r="C31" s="25" t="s">
        <v>193</v>
      </c>
      <c r="D31" s="46" t="e">
        <v>#NAME?</v>
      </c>
      <c r="E31" s="25" t="s">
        <v>144</v>
      </c>
    </row>
    <row r="32" spans="1:5" ht="16.5" x14ac:dyDescent="0.45">
      <c r="A32" s="25" t="s">
        <v>194</v>
      </c>
      <c r="B32" s="25" t="s">
        <v>195</v>
      </c>
      <c r="C32" s="25" t="s">
        <v>196</v>
      </c>
      <c r="D32" s="46" t="e">
        <v>#NAME?</v>
      </c>
      <c r="E32" s="25" t="s">
        <v>108</v>
      </c>
    </row>
    <row r="33" spans="1:5" x14ac:dyDescent="0.35">
      <c r="A33" s="139" t="s">
        <v>159</v>
      </c>
      <c r="B33" s="140"/>
      <c r="C33" s="140"/>
      <c r="D33" s="140"/>
      <c r="E33" s="141"/>
    </row>
    <row r="34" spans="1:5" ht="16.5" x14ac:dyDescent="0.45">
      <c r="A34" s="25" t="s">
        <v>197</v>
      </c>
      <c r="B34" s="25" t="s">
        <v>198</v>
      </c>
      <c r="C34" s="25" t="s">
        <v>199</v>
      </c>
      <c r="D34" s="46" t="e">
        <v>#NAME?</v>
      </c>
      <c r="E34" s="25" t="s">
        <v>144</v>
      </c>
    </row>
    <row r="35" spans="1:5" ht="16.5" x14ac:dyDescent="0.45">
      <c r="A35" s="25" t="s">
        <v>200</v>
      </c>
      <c r="B35" s="25" t="s">
        <v>201</v>
      </c>
      <c r="C35" s="25" t="s">
        <v>202</v>
      </c>
      <c r="D35" s="46" t="e">
        <v>#NAME?</v>
      </c>
      <c r="E35" s="25" t="s">
        <v>108</v>
      </c>
    </row>
    <row r="36" spans="1:5" x14ac:dyDescent="0.35">
      <c r="A36" s="9"/>
      <c r="B36" s="9"/>
      <c r="C36" s="9"/>
      <c r="D36" s="9"/>
      <c r="E36" s="9"/>
    </row>
    <row r="38" spans="1:5" x14ac:dyDescent="0.35">
      <c r="A38" s="119" t="s">
        <v>203</v>
      </c>
      <c r="B38" s="142"/>
      <c r="C38" s="142"/>
      <c r="D38" s="142"/>
      <c r="E38" s="120"/>
    </row>
    <row r="39" spans="1:5" x14ac:dyDescent="0.35">
      <c r="A39" s="139" t="s">
        <v>140</v>
      </c>
      <c r="B39" s="140"/>
      <c r="C39" s="140"/>
      <c r="D39" s="140"/>
      <c r="E39" s="141"/>
    </row>
    <row r="40" spans="1:5" ht="16.5" x14ac:dyDescent="0.45">
      <c r="A40" s="5" t="s">
        <v>204</v>
      </c>
      <c r="B40" s="14" t="s">
        <v>205</v>
      </c>
      <c r="C40" s="12" t="s">
        <v>206</v>
      </c>
      <c r="D40" s="26" t="e" cm="1">
        <f t="array" aca="1" ref="D40" ca="1">_xll.RiskOutput("DR_water Run 1")+SUM(DR_RS4_Run1,DR_RS6_Run1)</f>
        <v>#NAME?</v>
      </c>
      <c r="E40" s="20" t="s">
        <v>144</v>
      </c>
    </row>
    <row r="41" spans="1:5" ht="16.5" x14ac:dyDescent="0.45">
      <c r="A41" s="5" t="s">
        <v>207</v>
      </c>
      <c r="B41" s="14" t="s">
        <v>208</v>
      </c>
      <c r="C41" s="12" t="s">
        <v>209</v>
      </c>
      <c r="D41" s="26" t="e" cm="1">
        <f t="array" aca="1" ref="D41" ca="1">_xll.RiskOutput("AR_water Run 1")+SUM(AR_RS4_Run1,AR_RS6_Run1)</f>
        <v>#NAME?</v>
      </c>
      <c r="E41" s="20" t="s">
        <v>108</v>
      </c>
    </row>
    <row r="42" spans="1:5" x14ac:dyDescent="0.35">
      <c r="A42" s="139" t="s">
        <v>159</v>
      </c>
      <c r="B42" s="140"/>
      <c r="C42" s="140"/>
      <c r="D42" s="140"/>
      <c r="E42" s="141"/>
    </row>
    <row r="43" spans="1:5" ht="16.5" x14ac:dyDescent="0.45">
      <c r="A43" s="5" t="s">
        <v>210</v>
      </c>
      <c r="B43" s="14" t="s">
        <v>211</v>
      </c>
      <c r="C43" s="12" t="s">
        <v>212</v>
      </c>
      <c r="D43" s="26" t="e" cm="1">
        <f t="array" aca="1" ref="D43" ca="1">_xll.RiskOutput("DR_water Run 2")+SUM(DR_RS4_Run2,DR_RS6_Run2)</f>
        <v>#NAME?</v>
      </c>
      <c r="E43" s="20" t="s">
        <v>144</v>
      </c>
    </row>
    <row r="44" spans="1:5" ht="16.5" x14ac:dyDescent="0.45">
      <c r="A44" s="5" t="s">
        <v>213</v>
      </c>
      <c r="B44" s="14" t="s">
        <v>214</v>
      </c>
      <c r="C44" s="12" t="s">
        <v>215</v>
      </c>
      <c r="D44" s="26" t="e" cm="1">
        <f t="array" aca="1" ref="D44" ca="1">_xll.RiskOutput("AR_water Run 2")+SUM(AR_RS4_Run2,AR_RS6_Run2)</f>
        <v>#NAME?</v>
      </c>
      <c r="E44" s="20" t="s">
        <v>108</v>
      </c>
    </row>
  </sheetData>
  <sheetProtection algorithmName="SHA-512" hashValue="ExoVYBJmNLJGe6hgh0OXgrX7eIiNqD4vdxdUpyg/1AHTCij2nEMpydEaHeWHOk6rhdUqRlioa52xakK5QO7Hbg==" saltValue="N8fwe3MvDk/O4EwDahMpsw==" spinCount="100000" sheet="1" formatCells="0" formatColumns="0" formatRows="0"/>
  <mergeCells count="12">
    <mergeCell ref="A20:E20"/>
    <mergeCell ref="A21:E21"/>
    <mergeCell ref="A24:E24"/>
    <mergeCell ref="A4:E4"/>
    <mergeCell ref="A5:E5"/>
    <mergeCell ref="A11:E11"/>
    <mergeCell ref="A39:E39"/>
    <mergeCell ref="A42:E42"/>
    <mergeCell ref="A38:E38"/>
    <mergeCell ref="A29:E29"/>
    <mergeCell ref="A30:E30"/>
    <mergeCell ref="A33:E33"/>
  </mergeCells>
  <pageMargins left="0.7" right="0.7" top="0.75" bottom="0.75" header="0.3" footer="0.3"/>
  <pageSetup orientation="portrait" horizontalDpi="1200" verticalDpi="1200" r:id="rId1"/>
  <ignoredErrors>
    <ignoredError sqref="D23 D26 D40:D41 D43:D44" evalErro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ACFDF-9DFF-4345-8656-9F5878BB5687}">
  <sheetPr codeName="Sheet12"/>
  <dimension ref="A1:C30"/>
  <sheetViews>
    <sheetView workbookViewId="0">
      <selection activeCell="B9" sqref="B9"/>
    </sheetView>
  </sheetViews>
  <sheetFormatPr defaultRowHeight="14.5" x14ac:dyDescent="0.35"/>
  <cols>
    <col min="1" max="1" width="31.54296875" customWidth="1"/>
    <col min="2" max="2" width="22.453125" customWidth="1"/>
    <col min="3" max="3" width="23.54296875" customWidth="1"/>
    <col min="4" max="4" width="21.7265625" customWidth="1"/>
  </cols>
  <sheetData>
    <row r="1" spans="1:3" x14ac:dyDescent="0.35">
      <c r="A1" s="147" t="s">
        <v>216</v>
      </c>
      <c r="B1" s="147"/>
    </row>
    <row r="2" spans="1:3" x14ac:dyDescent="0.35">
      <c r="A2" s="7" t="s">
        <v>217</v>
      </c>
      <c r="B2" s="21">
        <v>100000</v>
      </c>
    </row>
    <row r="3" spans="1:3" x14ac:dyDescent="0.35">
      <c r="A3" s="7" t="s">
        <v>218</v>
      </c>
      <c r="B3" s="8" t="s">
        <v>219</v>
      </c>
    </row>
    <row r="4" spans="1:3" x14ac:dyDescent="0.35">
      <c r="A4" s="14" t="s">
        <v>220</v>
      </c>
      <c r="B4" s="59">
        <v>1</v>
      </c>
    </row>
    <row r="5" spans="1:3" ht="16.5" x14ac:dyDescent="0.45">
      <c r="A5" s="14" t="s">
        <v>107</v>
      </c>
      <c r="B5" s="104">
        <v>79379</v>
      </c>
    </row>
    <row r="6" spans="1:3" ht="16.5" x14ac:dyDescent="0.45">
      <c r="A6" s="14" t="s">
        <v>99</v>
      </c>
      <c r="B6" s="105">
        <v>0.35599999999999998</v>
      </c>
    </row>
    <row r="8" spans="1:3" x14ac:dyDescent="0.35">
      <c r="A8" s="6" t="s">
        <v>221</v>
      </c>
      <c r="B8" s="76">
        <v>260</v>
      </c>
    </row>
    <row r="9" spans="1:3" s="2" customFormat="1" x14ac:dyDescent="0.35">
      <c r="A9" s="73"/>
    </row>
    <row r="10" spans="1:3" s="2" customFormat="1" x14ac:dyDescent="0.35">
      <c r="A10" s="73"/>
      <c r="B10" s="74"/>
    </row>
    <row r="11" spans="1:3" x14ac:dyDescent="0.35">
      <c r="A11" s="75"/>
      <c r="B11" s="148" t="s">
        <v>222</v>
      </c>
      <c r="C11" s="149"/>
    </row>
    <row r="12" spans="1:3" ht="33.75" customHeight="1" x14ac:dyDescent="0.35">
      <c r="A12" s="150" t="s">
        <v>223</v>
      </c>
      <c r="B12" s="150"/>
      <c r="C12" s="150"/>
    </row>
    <row r="13" spans="1:3" x14ac:dyDescent="0.35">
      <c r="A13" s="33" t="s">
        <v>224</v>
      </c>
      <c r="B13" s="49" t="s">
        <v>225</v>
      </c>
      <c r="C13" s="72" t="s">
        <v>226</v>
      </c>
    </row>
    <row r="14" spans="1:3" x14ac:dyDescent="0.35">
      <c r="A14" s="42" t="s">
        <v>227</v>
      </c>
      <c r="B14" s="22" t="e">
        <v>#NAME?</v>
      </c>
      <c r="C14" s="22">
        <v>1746.0818651350426</v>
      </c>
    </row>
    <row r="15" spans="1:3" x14ac:dyDescent="0.35">
      <c r="A15" s="42" t="s">
        <v>228</v>
      </c>
      <c r="B15" s="22" t="e">
        <v>#NAME?</v>
      </c>
      <c r="C15" s="22">
        <v>1734.1821332436075</v>
      </c>
    </row>
    <row r="16" spans="1:3" x14ac:dyDescent="0.35">
      <c r="A16" s="42" t="s">
        <v>32</v>
      </c>
      <c r="B16" s="22" t="e">
        <v>#NAME?</v>
      </c>
      <c r="C16" s="22">
        <v>1719.1770508952545</v>
      </c>
    </row>
    <row r="17" spans="1:3" x14ac:dyDescent="0.35">
      <c r="A17" s="42" t="s">
        <v>24</v>
      </c>
      <c r="B17" s="22" t="e">
        <v>#NAME?</v>
      </c>
      <c r="C17" s="22">
        <v>1660.4686951931885</v>
      </c>
    </row>
    <row r="18" spans="1:3" x14ac:dyDescent="0.35">
      <c r="A18" s="42" t="s">
        <v>229</v>
      </c>
      <c r="B18" s="22" t="e">
        <v>#NAME?</v>
      </c>
      <c r="C18" s="22">
        <v>1620.286354447217</v>
      </c>
    </row>
    <row r="19" spans="1:3" x14ac:dyDescent="0.35">
      <c r="A19" s="42" t="s">
        <v>230</v>
      </c>
      <c r="B19" s="22" t="e">
        <v>#NAME?</v>
      </c>
      <c r="C19" s="22">
        <v>1603.6389933805069</v>
      </c>
    </row>
    <row r="20" spans="1:3" x14ac:dyDescent="0.35">
      <c r="A20" s="42" t="s">
        <v>231</v>
      </c>
      <c r="B20" s="22" t="e">
        <v>#NAME?</v>
      </c>
      <c r="C20" s="22">
        <v>1664.3060046435457</v>
      </c>
    </row>
    <row r="21" spans="1:3" x14ac:dyDescent="0.35">
      <c r="A21" s="23"/>
      <c r="B21" s="23"/>
      <c r="C21" s="50"/>
    </row>
    <row r="22" spans="1:3" ht="36.75" customHeight="1" x14ac:dyDescent="0.35">
      <c r="A22" s="150" t="str">
        <f>A12</f>
        <v>Wastewater to on- or off-site treatment or discharge to POTW (with or without pretreatment)</v>
      </c>
      <c r="B22" s="150"/>
      <c r="C22" s="150"/>
    </row>
    <row r="23" spans="1:3" ht="16.5" x14ac:dyDescent="0.35">
      <c r="A23" s="33" t="s">
        <v>232</v>
      </c>
      <c r="B23" s="49" t="s">
        <v>225</v>
      </c>
      <c r="C23" s="49" t="s">
        <v>226</v>
      </c>
    </row>
    <row r="24" spans="1:3" x14ac:dyDescent="0.35">
      <c r="A24" s="42" t="s">
        <v>227</v>
      </c>
      <c r="B24" s="22" t="e">
        <v>#NAME?</v>
      </c>
      <c r="C24" s="22">
        <f>C14/$B$8</f>
        <v>6.7156994812886248</v>
      </c>
    </row>
    <row r="25" spans="1:3" x14ac:dyDescent="0.35">
      <c r="A25" s="42" t="s">
        <v>228</v>
      </c>
      <c r="B25" s="22" t="e">
        <v>#NAME?</v>
      </c>
      <c r="C25" s="22">
        <f t="shared" ref="C25:C30" si="0">C15/$B$8</f>
        <v>6.6699312817061829</v>
      </c>
    </row>
    <row r="26" spans="1:3" x14ac:dyDescent="0.35">
      <c r="A26" s="42" t="s">
        <v>32</v>
      </c>
      <c r="B26" s="22" t="e">
        <v>#NAME?</v>
      </c>
      <c r="C26" s="22">
        <f t="shared" si="0"/>
        <v>6.6122194265202099</v>
      </c>
    </row>
    <row r="27" spans="1:3" x14ac:dyDescent="0.35">
      <c r="A27" s="42" t="s">
        <v>24</v>
      </c>
      <c r="B27" s="22" t="e">
        <v>#NAME?</v>
      </c>
      <c r="C27" s="22">
        <f t="shared" si="0"/>
        <v>6.3864180584353401</v>
      </c>
    </row>
    <row r="28" spans="1:3" x14ac:dyDescent="0.35">
      <c r="A28" s="42" t="s">
        <v>229</v>
      </c>
      <c r="B28" s="22" t="e">
        <v>#NAME?</v>
      </c>
      <c r="C28" s="22">
        <f t="shared" si="0"/>
        <v>6.2318705940277574</v>
      </c>
    </row>
    <row r="29" spans="1:3" x14ac:dyDescent="0.35">
      <c r="A29" s="42" t="s">
        <v>230</v>
      </c>
      <c r="B29" s="22" t="e">
        <v>#NAME?</v>
      </c>
      <c r="C29" s="22">
        <f t="shared" si="0"/>
        <v>6.1678422822327192</v>
      </c>
    </row>
    <row r="30" spans="1:3" x14ac:dyDescent="0.35">
      <c r="A30" s="42" t="s">
        <v>231</v>
      </c>
      <c r="B30" s="22" t="e">
        <v>#NAME?</v>
      </c>
      <c r="C30" s="22">
        <f t="shared" si="0"/>
        <v>6.4011769409367147</v>
      </c>
    </row>
  </sheetData>
  <sheetProtection algorithmName="SHA-512" hashValue="C/aMKvgVC/IgsRNSOcjcBHfm9HV4pPcbmrBDkOnU7h/C0Lm2sB/IHvYSisz59mYKAqWUwYr23cfWjoWM3WKAig==" saltValue="Xi7+TWN+4t5/KgKDR44cyg==" spinCount="100000" sheet="1" formatCells="0" formatColumns="0" formatRows="0"/>
  <mergeCells count="4">
    <mergeCell ref="A1:B1"/>
    <mergeCell ref="B11:C11"/>
    <mergeCell ref="A12:C12"/>
    <mergeCell ref="A22:C22"/>
  </mergeCell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A4A5D-16EE-445C-A631-C691BB6C1F18}">
  <sheetPr codeName="Sheet13"/>
  <dimension ref="A1:C28"/>
  <sheetViews>
    <sheetView workbookViewId="0">
      <selection activeCell="C4" sqref="C4"/>
    </sheetView>
  </sheetViews>
  <sheetFormatPr defaultRowHeight="14.5" x14ac:dyDescent="0.35"/>
  <cols>
    <col min="1" max="1" width="31.54296875" customWidth="1"/>
    <col min="2" max="2" width="22.453125" customWidth="1"/>
    <col min="3" max="3" width="23.54296875" customWidth="1"/>
    <col min="4" max="4" width="21.7265625" customWidth="1"/>
  </cols>
  <sheetData>
    <row r="1" spans="1:3" x14ac:dyDescent="0.35">
      <c r="A1" s="147" t="s">
        <v>216</v>
      </c>
      <c r="B1" s="147"/>
    </row>
    <row r="2" spans="1:3" x14ac:dyDescent="0.35">
      <c r="A2" s="7" t="s">
        <v>217</v>
      </c>
      <c r="B2" s="21">
        <v>100000</v>
      </c>
    </row>
    <row r="3" spans="1:3" x14ac:dyDescent="0.35">
      <c r="A3" s="7" t="s">
        <v>218</v>
      </c>
      <c r="B3" s="8" t="s">
        <v>219</v>
      </c>
    </row>
    <row r="4" spans="1:3" x14ac:dyDescent="0.35">
      <c r="A4" s="14" t="s">
        <v>220</v>
      </c>
      <c r="B4" s="40">
        <v>45</v>
      </c>
    </row>
    <row r="6" spans="1:3" x14ac:dyDescent="0.35">
      <c r="A6" s="6" t="s">
        <v>221</v>
      </c>
      <c r="B6" s="76">
        <v>260</v>
      </c>
    </row>
    <row r="7" spans="1:3" s="2" customFormat="1" x14ac:dyDescent="0.35">
      <c r="A7" s="73"/>
    </row>
    <row r="8" spans="1:3" s="2" customFormat="1" x14ac:dyDescent="0.35">
      <c r="A8" s="73"/>
      <c r="B8" s="74"/>
    </row>
    <row r="9" spans="1:3" x14ac:dyDescent="0.35">
      <c r="A9" s="75"/>
      <c r="B9" s="148" t="s">
        <v>222</v>
      </c>
      <c r="C9" s="149"/>
    </row>
    <row r="10" spans="1:3" ht="33.75" customHeight="1" x14ac:dyDescent="0.35">
      <c r="A10" s="150" t="s">
        <v>223</v>
      </c>
      <c r="B10" s="150"/>
      <c r="C10" s="150"/>
    </row>
    <row r="11" spans="1:3" x14ac:dyDescent="0.35">
      <c r="A11" s="33" t="s">
        <v>224</v>
      </c>
      <c r="B11" s="49" t="s">
        <v>225</v>
      </c>
      <c r="C11" s="72" t="s">
        <v>226</v>
      </c>
    </row>
    <row r="12" spans="1:3" x14ac:dyDescent="0.35">
      <c r="A12" s="42" t="s">
        <v>227</v>
      </c>
      <c r="B12" s="22" t="e">
        <v>#NAME?</v>
      </c>
      <c r="C12" s="22">
        <v>143.14682167830762</v>
      </c>
    </row>
    <row r="13" spans="1:3" x14ac:dyDescent="0.35">
      <c r="A13" s="42" t="s">
        <v>228</v>
      </c>
      <c r="B13" s="22" t="e">
        <v>#NAME?</v>
      </c>
      <c r="C13" s="22">
        <v>136.67689987497221</v>
      </c>
    </row>
    <row r="14" spans="1:3" x14ac:dyDescent="0.35">
      <c r="A14" s="42" t="s">
        <v>32</v>
      </c>
      <c r="B14" s="22" t="e">
        <v>#NAME?</v>
      </c>
      <c r="C14" s="22">
        <v>130.69964379530001</v>
      </c>
    </row>
    <row r="15" spans="1:3" x14ac:dyDescent="0.35">
      <c r="A15" s="42" t="s">
        <v>24</v>
      </c>
      <c r="B15" s="22" t="e">
        <v>#NAME?</v>
      </c>
      <c r="C15" s="22">
        <v>71.276059266508497</v>
      </c>
    </row>
    <row r="16" spans="1:3" x14ac:dyDescent="0.35">
      <c r="A16" s="42" t="s">
        <v>229</v>
      </c>
      <c r="B16" s="22" t="e">
        <v>#NAME?</v>
      </c>
      <c r="C16" s="22">
        <v>11.894299190542673</v>
      </c>
    </row>
    <row r="17" spans="1:3" x14ac:dyDescent="0.35">
      <c r="A17" s="42" t="s">
        <v>230</v>
      </c>
      <c r="B17" s="22" t="e">
        <v>#NAME?</v>
      </c>
      <c r="C17" s="22">
        <v>5.1538914779973517</v>
      </c>
    </row>
    <row r="18" spans="1:3" x14ac:dyDescent="0.35">
      <c r="A18" s="42" t="s">
        <v>231</v>
      </c>
      <c r="B18" s="22" t="e">
        <v>#NAME?</v>
      </c>
      <c r="C18" s="22">
        <v>71.323811688313313</v>
      </c>
    </row>
    <row r="19" spans="1:3" x14ac:dyDescent="0.35">
      <c r="A19" s="23"/>
      <c r="B19" s="23"/>
      <c r="C19" s="50"/>
    </row>
    <row r="20" spans="1:3" ht="36.75" customHeight="1" x14ac:dyDescent="0.35">
      <c r="A20" s="150" t="str">
        <f>A10</f>
        <v>Wastewater to on- or off-site treatment or discharge to POTW (with or without pretreatment)</v>
      </c>
      <c r="B20" s="150"/>
      <c r="C20" s="150"/>
    </row>
    <row r="21" spans="1:3" ht="16.5" x14ac:dyDescent="0.35">
      <c r="A21" s="33" t="s">
        <v>232</v>
      </c>
      <c r="B21" s="49" t="s">
        <v>225</v>
      </c>
      <c r="C21" s="49" t="s">
        <v>226</v>
      </c>
    </row>
    <row r="22" spans="1:3" x14ac:dyDescent="0.35">
      <c r="A22" s="42" t="s">
        <v>227</v>
      </c>
      <c r="B22" s="22" t="e">
        <v>#NAME?</v>
      </c>
      <c r="C22" s="22">
        <f>C12/$B$6</f>
        <v>0.55056469876272163</v>
      </c>
    </row>
    <row r="23" spans="1:3" x14ac:dyDescent="0.35">
      <c r="A23" s="42" t="s">
        <v>228</v>
      </c>
      <c r="B23" s="22" t="e">
        <v>#NAME?</v>
      </c>
      <c r="C23" s="22">
        <f t="shared" ref="C23:C28" si="0">C13/$B$6</f>
        <v>0.52568038413450846</v>
      </c>
    </row>
    <row r="24" spans="1:3" x14ac:dyDescent="0.35">
      <c r="A24" s="42" t="s">
        <v>32</v>
      </c>
      <c r="B24" s="22" t="e">
        <v>#NAME?</v>
      </c>
      <c r="C24" s="22">
        <f t="shared" si="0"/>
        <v>0.50269093767423079</v>
      </c>
    </row>
    <row r="25" spans="1:3" x14ac:dyDescent="0.35">
      <c r="A25" s="42" t="s">
        <v>24</v>
      </c>
      <c r="B25" s="22" t="e">
        <v>#NAME?</v>
      </c>
      <c r="C25" s="22">
        <f t="shared" si="0"/>
        <v>0.27413868948657116</v>
      </c>
    </row>
    <row r="26" spans="1:3" x14ac:dyDescent="0.35">
      <c r="A26" s="42" t="s">
        <v>229</v>
      </c>
      <c r="B26" s="22" t="e">
        <v>#NAME?</v>
      </c>
      <c r="C26" s="22">
        <f t="shared" si="0"/>
        <v>4.574730457901028E-2</v>
      </c>
    </row>
    <row r="27" spans="1:3" x14ac:dyDescent="0.35">
      <c r="A27" s="42" t="s">
        <v>230</v>
      </c>
      <c r="B27" s="22" t="e">
        <v>#NAME?</v>
      </c>
      <c r="C27" s="22">
        <f t="shared" si="0"/>
        <v>1.9822659530759044E-2</v>
      </c>
    </row>
    <row r="28" spans="1:3" x14ac:dyDescent="0.35">
      <c r="A28" s="42" t="s">
        <v>231</v>
      </c>
      <c r="B28" s="22" t="e">
        <v>#NAME?</v>
      </c>
      <c r="C28" s="22">
        <f t="shared" si="0"/>
        <v>0.27432235264735888</v>
      </c>
    </row>
  </sheetData>
  <sheetProtection algorithmName="SHA-512" hashValue="d3WHvAXEB9yysTnjASpZs+a/sAR1PZJ7jgWC3crh/zUeMKcHb4kQBqSm09I7Lhs1MCWKCpNCx5uA/IUP5leJpQ==" saltValue="vSnn8kQlcDh3P+378ZfgQw==" spinCount="100000" sheet="1" formatCells="0" formatColumns="0" formatRows="0"/>
  <mergeCells count="4">
    <mergeCell ref="A1:B1"/>
    <mergeCell ref="B9:C9"/>
    <mergeCell ref="A10:C10"/>
    <mergeCell ref="A20:C20"/>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9f62856-1543-49d4-a736-4569d363f533"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D723352F79007E408EFF44D6142FFCE2" ma:contentTypeVersion="21" ma:contentTypeDescription="Create a new document." ma:contentTypeScope="" ma:versionID="f7663de67ef2afa6df94d55ff7e56796">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fecc2597-e8fd-4279-ac06-bd7c891938be" xmlns:ns6="ead8da0f-3542-4e50-96c8-f1f698624e86" targetNamespace="http://schemas.microsoft.com/office/2006/metadata/properties" ma:root="true" ma:fieldsID="02cccc19423a0cd6fa028e0a1e544b83" ns1:_="" ns2:_="" ns3:_="" ns4:_="" ns5:_="" ns6:_="">
    <xsd:import namespace="http://schemas.microsoft.com/sharepoint/v3"/>
    <xsd:import namespace="4ffa91fb-a0ff-4ac5-b2db-65c790d184a4"/>
    <xsd:import namespace="http://schemas.microsoft.com/sharepoint.v3"/>
    <xsd:import namespace="http://schemas.microsoft.com/sharepoint/v3/fields"/>
    <xsd:import namespace="fecc2597-e8fd-4279-ac06-bd7c891938be"/>
    <xsd:import namespace="ead8da0f-3542-4e50-96c8-f1f698624e86"/>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2:e3f09c3df709400db2417a7161762d62" minOccurs="0"/>
                <xsd:element ref="ns5:SharedWithUsers" minOccurs="0"/>
                <xsd:element ref="ns5:SharedWithDetails"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1:_ip_UnifiedCompliancePolicyProperties" minOccurs="0"/>
                <xsd:element ref="ns1:_ip_UnifiedCompliancePolicyUIAction" minOccurs="0"/>
                <xsd:element ref="ns6:lcf76f155ced4ddcb4097134ff3c332f" minOccurs="0"/>
                <xsd:element ref="ns6:MediaServiceObjectDetectorVersions" minOccurs="0"/>
                <xsd:element ref="ns6:MediaServiceSearchProperties" minOccurs="0"/>
                <xsd:element ref="ns6:MediaServiceDateTaken"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7" nillable="true" ma:displayName="Unified Compliance Policy Properties" ma:hidden="true" ma:internalName="_ip_UnifiedCompliancePolicyProperties">
      <xsd:simpleType>
        <xsd:restriction base="dms:Note"/>
      </xsd:simpleType>
    </xsd:element>
    <xsd:element name="_ip_UnifiedCompliancePolicyUIAction" ma:index="3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ma:readOnly="false">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160cad11-562a-4490-8456-b2fd6f157897}" ma:internalName="TaxCatchAllLabel" ma:readOnly="true" ma:showField="CatchAllDataLabel" ma:web="fecc2597-e8fd-4279-ac06-bd7c891938be">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160cad11-562a-4490-8456-b2fd6f157897}" ma:internalName="TaxCatchAll" ma:showField="CatchAllData" ma:web="fecc2597-e8fd-4279-ac06-bd7c891938be">
      <xsd:complexType>
        <xsd:complexContent>
          <xsd:extension base="dms:MultiChoiceLookup">
            <xsd:sequence>
              <xsd:element name="Value" type="dms:Lookup" maxOccurs="unbounded" minOccurs="0" nillable="true"/>
            </xsd:sequence>
          </xsd:extension>
        </xsd:complexContent>
      </xsd:complexType>
    </xsd:element>
    <xsd:element name="e3f09c3df709400db2417a7161762d62" ma:index="28" nillable="true" ma:taxonomy="true" ma:internalName="e3f09c3df709400db2417a7161762d62" ma:taxonomyFieldName="EPA_x0020_Subject" ma:displayName="EPA Subject" ma:readOnly="false" ma:default="" ma:fieldId="{e3f09c3d-f709-400d-b241-7a7161762d62}" ma:taxonomyMulti="true" ma:sspId="29f62856-1543-49d4-a736-4569d363f533" ma:termSetId="7a3d4ae0-7e62-45a2-a406-c6a8a6a8eee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cc2597-e8fd-4279-ac06-bd7c891938be"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d8da0f-3542-4e50-96c8-f1f698624e86"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lcf76f155ced4ddcb4097134ff3c332f" ma:index="40"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1" nillable="true" ma:displayName="MediaServiceObjectDetectorVersions" ma:hidden="true" ma:indexed="true" ma:internalName="MediaServiceObjectDetectorVersions" ma:readOnly="true">
      <xsd:simpleType>
        <xsd:restriction base="dms:Text"/>
      </xsd:simpleType>
    </xsd:element>
    <xsd:element name="MediaServiceSearchProperties" ma:index="42" nillable="true" ma:displayName="MediaServiceSearchProperties" ma:hidden="true" ma:internalName="MediaServiceSearchProperties" ma:readOnly="true">
      <xsd:simpleType>
        <xsd:restriction base="dms:Note"/>
      </xsd:simpleType>
    </xsd:element>
    <xsd:element name="MediaServiceDateTaken" ma:index="43" nillable="true" ma:displayName="MediaServiceDateTaken" ma:description="" ma:hidden="true" ma:indexed="true" ma:internalName="MediaServiceDateTaken" ma:readOnly="true">
      <xsd:simpleType>
        <xsd:restriction base="dms:Text"/>
      </xsd:simpleType>
    </xsd:element>
    <xsd:element name="MediaServiceLocation" ma:index="44" nillable="true" ma:displayName="Location" ma:description="" ma:indexed="true" ma:internalName="MediaServiceLocation" ma:readOnly="true">
      <xsd:simpleType>
        <xsd:restriction base="dms:Text"/>
      </xsd:simpleType>
    </xsd:element>
    <xsd:element name="MediaLengthInSeconds" ma:index="4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3f09c3df709400db2417a7161762d62 xmlns="4ffa91fb-a0ff-4ac5-b2db-65c790d184a4">
      <Terms xmlns="http://schemas.microsoft.com/office/infopath/2007/PartnerControls"/>
    </e3f09c3df709400db2417a7161762d62>
    <External_x0020_Contributor xmlns="4ffa91fb-a0ff-4ac5-b2db-65c790d184a4" xsi:nil="true"/>
    <TaxKeywordTaxHTField xmlns="4ffa91fb-a0ff-4ac5-b2db-65c790d184a4">
      <Terms xmlns="http://schemas.microsoft.com/office/infopath/2007/PartnerControls">
        <TermInfo xmlns="http://schemas.microsoft.com/office/infopath/2007/PartnerControls">
          <TermName xmlns="http://schemas.microsoft.com/office/infopath/2007/PartnerControls">Ethylene Dibromide</TermName>
          <TermId xmlns="http://schemas.microsoft.com/office/infopath/2007/PartnerControls">6c906777-3152-484c-9636-2e3e39d6843c</TermId>
        </TermInfo>
        <TermInfo xmlns="http://schemas.microsoft.com/office/infopath/2007/PartnerControls">
          <TermName xmlns="http://schemas.microsoft.com/office/infopath/2007/PartnerControls">Import and Repackaging Release Model</TermName>
          <TermId xmlns="http://schemas.microsoft.com/office/infopath/2007/PartnerControls">2e5b43a1-b6b0-4824-92d5-dcadd0193298</TermId>
        </TermInfo>
      </Terms>
    </TaxKeywordTaxHTField>
    <Record xmlns="4ffa91fb-a0ff-4ac5-b2db-65c790d184a4">Shared</Record>
    <_ip_UnifiedCompliancePolicyProperties xmlns="http://schemas.microsoft.com/sharepoint/v3" xsi:nil="true"/>
    <Rights xmlns="4ffa91fb-a0ff-4ac5-b2db-65c790d184a4" xsi:nil="true"/>
    <lcf76f155ced4ddcb4097134ff3c332f xmlns="ead8da0f-3542-4e50-96c8-f1f698624e86">
      <Terms xmlns="http://schemas.microsoft.com/office/infopath/2007/PartnerControls"/>
    </lcf76f155ced4ddcb4097134ff3c332f>
    <Document_x0020_Creation_x0020_Date xmlns="4ffa91fb-a0ff-4ac5-b2db-65c790d184a4">2026-06-09T17:03:34+00:00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Value>2048</Value>
      <Value>2101</Value>
    </TaxCatchAl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461D6A-C18F-4009-9E42-DEA57E076D34}">
  <ds:schemaRefs>
    <ds:schemaRef ds:uri="Microsoft.SharePoint.Taxonomy.ContentTypeSync"/>
  </ds:schemaRefs>
</ds:datastoreItem>
</file>

<file path=customXml/itemProps2.xml><?xml version="1.0" encoding="utf-8"?>
<ds:datastoreItem xmlns:ds="http://schemas.openxmlformats.org/officeDocument/2006/customXml" ds:itemID="{132B29F9-F526-4E79-B35A-59EB71B68D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fecc2597-e8fd-4279-ac06-bd7c891938be"/>
    <ds:schemaRef ds:uri="ead8da0f-3542-4e50-96c8-f1f698624e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E97B1A-A191-4A01-98ED-A97050FA0D2A}">
  <ds:schemaRefs>
    <ds:schemaRef ds:uri="http://schemas.microsoft.com/office/infopath/2007/PartnerControls"/>
    <ds:schemaRef ds:uri="http://www.w3.org/XML/1998/namespace"/>
    <ds:schemaRef ds:uri="http://purl.org/dc/elements/1.1/"/>
    <ds:schemaRef ds:uri="http://purl.org/dc/dcmitype/"/>
    <ds:schemaRef ds:uri="http://schemas.microsoft.com/sharepoint.v3"/>
    <ds:schemaRef ds:uri="http://schemas.microsoft.com/office/2006/metadata/properties"/>
    <ds:schemaRef ds:uri="http://schemas.openxmlformats.org/package/2006/metadata/core-properties"/>
    <ds:schemaRef ds:uri="http://purl.org/dc/terms/"/>
    <ds:schemaRef ds:uri="4ffa91fb-a0ff-4ac5-b2db-65c790d184a4"/>
    <ds:schemaRef ds:uri="http://schemas.microsoft.com/office/2006/documentManagement/types"/>
    <ds:schemaRef ds:uri="http://schemas.microsoft.com/sharepoint/v3"/>
    <ds:schemaRef ds:uri="ead8da0f-3542-4e50-96c8-f1f698624e86"/>
    <ds:schemaRef ds:uri="fecc2597-e8fd-4279-ac06-bd7c891938be"/>
    <ds:schemaRef ds:uri="http://schemas.microsoft.com/sharepoint/v3/fields"/>
  </ds:schemaRefs>
</ds:datastoreItem>
</file>

<file path=customXml/itemProps4.xml><?xml version="1.0" encoding="utf-8"?>
<ds:datastoreItem xmlns:ds="http://schemas.openxmlformats.org/officeDocument/2006/customXml" ds:itemID="{DF6113BE-29E3-4F51-BAB1-2CFE434DB4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41</vt:i4>
      </vt:variant>
    </vt:vector>
  </HeadingPairs>
  <TitlesOfParts>
    <vt:vector size="48" baseType="lpstr">
      <vt:lpstr>Cover Page</vt:lpstr>
      <vt:lpstr>ReadMe</vt:lpstr>
      <vt:lpstr>Release Summary</vt:lpstr>
      <vt:lpstr>Release Parameters</vt:lpstr>
      <vt:lpstr>Calculations</vt:lpstr>
      <vt:lpstr>Results_Run1</vt:lpstr>
      <vt:lpstr>Results_Run2</vt:lpstr>
      <vt:lpstr>AR_RS4_Run1</vt:lpstr>
      <vt:lpstr>AR_RS4_Run2</vt:lpstr>
      <vt:lpstr>AR_RS6_Run1</vt:lpstr>
      <vt:lpstr>AR_RS6_Run2</vt:lpstr>
      <vt:lpstr>AR_water_Run1</vt:lpstr>
      <vt:lpstr>AR_water_Run2</vt:lpstr>
      <vt:lpstr>cm3_gal</vt:lpstr>
      <vt:lpstr>DR_RS4_Run1</vt:lpstr>
      <vt:lpstr>DR_RS4_Run2</vt:lpstr>
      <vt:lpstr>DR_RS6_Run1</vt:lpstr>
      <vt:lpstr>DR_RS6_Run2</vt:lpstr>
      <vt:lpstr>DR_water_Run1</vt:lpstr>
      <vt:lpstr>DR_water_Run2</vt:lpstr>
      <vt:lpstr>F_container_residue</vt:lpstr>
      <vt:lpstr>F_EDB</vt:lpstr>
      <vt:lpstr>F_equip_disp</vt:lpstr>
      <vt:lpstr>ft_cm</vt:lpstr>
      <vt:lpstr>ft_m</vt:lpstr>
      <vt:lpstr>g_kg</vt:lpstr>
      <vt:lpstr>L_gal</vt:lpstr>
      <vt:lpstr>lb_kg</vt:lpstr>
      <vt:lpstr>lb_ton</vt:lpstr>
      <vt:lpstr>m_EDB_site_day_Run1</vt:lpstr>
      <vt:lpstr>m_EDB_site_day_Run2</vt:lpstr>
      <vt:lpstr>m_EDB_site_yr_recalc_Run2</vt:lpstr>
      <vt:lpstr>m3_gal</vt:lpstr>
      <vt:lpstr>m3_L</vt:lpstr>
      <vt:lpstr>mg_g</vt:lpstr>
      <vt:lpstr>min_hr</vt:lpstr>
      <vt:lpstr>N_cont_load_site_day_Run1</vt:lpstr>
      <vt:lpstr>N_cont_load_site_day_Run2</vt:lpstr>
      <vt:lpstr>N_cont_load_site_yr_Run1</vt:lpstr>
      <vt:lpstr>N_cont_load_site_yr_Run2</vt:lpstr>
      <vt:lpstr>N_cont_unload_site_day_Run1</vt:lpstr>
      <vt:lpstr>N_cont_unload_site_day_Run2</vt:lpstr>
      <vt:lpstr>N_cont_unload_site_yr_Run1</vt:lpstr>
      <vt:lpstr>N_cont_unload_site_yr_Run2</vt:lpstr>
      <vt:lpstr>Q_EDB_yr</vt:lpstr>
      <vt:lpstr>s_hr</vt:lpstr>
      <vt:lpstr>TIME_operating_days</vt:lpstr>
      <vt:lpstr>V_cont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 Import and Repackaging Release Model for Ethylene Dibromide</dc:title>
  <dc:subject>Draft Import and Repackaging Release Model for Ethylene Dibromide</dc:subject>
  <dc:creator/>
  <cp:keywords>EDB; ethylene dibromide; Import and Repackaging Release Model</cp:keywords>
  <dc:description/>
  <cp:lastModifiedBy/>
  <cp:revision>1</cp:revision>
  <dcterms:created xsi:type="dcterms:W3CDTF">2026-06-09T16:58:37Z</dcterms:created>
  <dcterms:modified xsi:type="dcterms:W3CDTF">2026-06-10T22:09:22Z</dcterms:modified>
  <cp:category>Ethylene dibromide; 1,2-dibromoethane; CASRN 106-93-4; Import and Repackaging Release Model;</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0x010100D723352F79007E408EFF44D6142FFCE2</vt:lpwstr>
  </property>
  <property fmtid="{D5CDD505-2E9C-101B-9397-08002B2CF9AE}" pid="3" name="TaxKeyword">
    <vt:lpwstr>2048;#Ethylene Dibromide|6c906777-3152-484c-9636-2e3e39d6843c;#2101;#Import and Repackaging Release Model|2e5b43a1-b6b0-4824-92d5-dcadd0193298</vt:lpwstr>
  </property>
  <property fmtid="{D5CDD505-2E9C-101B-9397-08002B2CF9AE}" pid="4" name="Document_x0020_Type">
    <vt:lpwstr/>
  </property>
  <property fmtid="{D5CDD505-2E9C-101B-9397-08002B2CF9AE}" pid="5" name="EPA Subject">
    <vt:lpwstr/>
  </property>
  <property fmtid="{D5CDD505-2E9C-101B-9397-08002B2CF9AE}" pid="6" name="EPA_x0020_Subject">
    <vt:lpwstr/>
  </property>
  <property fmtid="{D5CDD505-2E9C-101B-9397-08002B2CF9AE}" pid="7" name="Document Type">
    <vt:lpwstr/>
  </property>
  <property fmtid="{D5CDD505-2E9C-101B-9397-08002B2CF9AE}" pid="8" name="MediaServiceImageTags">
    <vt:lpwstr/>
  </property>
</Properties>
</file>