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epa.sharepoint.com/sites/Lisa/Shared Documents/Documents/Virginia Assurance Level NODA/"/>
    </mc:Choice>
  </mc:AlternateContent>
  <xr:revisionPtr revIDLastSave="565" documentId="13_ncr:1_{08226F47-D508-43DC-AAAE-000B1BF18962}" xr6:coauthVersionLast="47" xr6:coauthVersionMax="47" xr10:uidLastSave="{F215B764-8B75-4B51-A29E-EA54CDD1BFE1}"/>
  <bookViews>
    <workbookView xWindow="19090" yWindow="4730" windowWidth="19420" windowHeight="10300" xr2:uid="{8D704D6B-5C36-438F-B521-812587475592}"/>
  </bookViews>
  <sheets>
    <sheet name="Virginia" sheetId="4" r:id="rId1"/>
  </sheets>
  <definedNames>
    <definedName name="_xlnm._FilterDatabase" localSheetId="0" hidden="1">Virginia!$A$36:$I$132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4" l="1"/>
  <c r="F31" i="4"/>
  <c r="E31" i="4"/>
  <c r="E19" i="4"/>
  <c r="E28" i="4"/>
  <c r="F19" i="4"/>
  <c r="B12" i="4"/>
  <c r="F25" i="4"/>
  <c r="D19" i="4"/>
  <c r="C19" i="4"/>
  <c r="E21" i="4"/>
  <c r="B10" i="4"/>
  <c r="E25" i="4"/>
  <c r="E20" i="4"/>
  <c r="E22" i="4"/>
  <c r="E23" i="4"/>
  <c r="E24" i="4"/>
  <c r="E26" i="4"/>
  <c r="E27" i="4"/>
  <c r="E29" i="4"/>
  <c r="G21" i="4" l="1"/>
  <c r="I134" i="4"/>
  <c r="B11" i="4" s="1"/>
  <c r="F134" i="4"/>
  <c r="H88" i="4" l="1"/>
  <c r="H82" i="4"/>
  <c r="H76" i="4"/>
  <c r="B13" i="4"/>
  <c r="H52" i="4"/>
  <c r="H70" i="4"/>
  <c r="H84" i="4"/>
  <c r="H66" i="4"/>
  <c r="H60" i="4"/>
  <c r="H54" i="4"/>
  <c r="H48" i="4"/>
  <c r="H42" i="4"/>
  <c r="H78" i="4"/>
  <c r="H120" i="4"/>
  <c r="H102" i="4"/>
  <c r="H90" i="4"/>
  <c r="H132" i="4"/>
  <c r="H114" i="4"/>
  <c r="C28" i="4" s="1"/>
  <c r="H89" i="4"/>
  <c r="H83" i="4"/>
  <c r="H77" i="4"/>
  <c r="H71" i="4"/>
  <c r="H65" i="4"/>
  <c r="H59" i="4"/>
  <c r="H53" i="4"/>
  <c r="H47" i="4"/>
  <c r="H41" i="4"/>
  <c r="H72" i="4"/>
  <c r="H126" i="4"/>
  <c r="H108" i="4"/>
  <c r="H96" i="4"/>
  <c r="H131" i="4"/>
  <c r="H125" i="4"/>
  <c r="H119" i="4"/>
  <c r="H113" i="4"/>
  <c r="H107" i="4"/>
  <c r="H101" i="4"/>
  <c r="H95" i="4"/>
  <c r="H58" i="4"/>
  <c r="H40" i="4"/>
  <c r="H124" i="4"/>
  <c r="H112" i="4"/>
  <c r="H106" i="4"/>
  <c r="H94" i="4"/>
  <c r="H81" i="4"/>
  <c r="H75" i="4"/>
  <c r="H63" i="4"/>
  <c r="H57" i="4"/>
  <c r="H51" i="4"/>
  <c r="H39" i="4"/>
  <c r="H129" i="4"/>
  <c r="H117" i="4"/>
  <c r="H105" i="4"/>
  <c r="H99" i="4"/>
  <c r="H64" i="4"/>
  <c r="H46" i="4"/>
  <c r="H130" i="4"/>
  <c r="H118" i="4"/>
  <c r="H100" i="4"/>
  <c r="H87" i="4"/>
  <c r="H69" i="4"/>
  <c r="H45" i="4"/>
  <c r="H123" i="4"/>
  <c r="H111" i="4"/>
  <c r="H92" i="4"/>
  <c r="H86" i="4"/>
  <c r="H80" i="4"/>
  <c r="H74" i="4"/>
  <c r="H68" i="4"/>
  <c r="H62" i="4"/>
  <c r="H56" i="4"/>
  <c r="H50" i="4"/>
  <c r="H44" i="4"/>
  <c r="H38" i="4"/>
  <c r="H93" i="4"/>
  <c r="H128" i="4"/>
  <c r="H122" i="4"/>
  <c r="H116" i="4"/>
  <c r="H110" i="4"/>
  <c r="H104" i="4"/>
  <c r="H98" i="4"/>
  <c r="H91" i="4"/>
  <c r="H85" i="4"/>
  <c r="H79" i="4"/>
  <c r="H73" i="4"/>
  <c r="H67" i="4"/>
  <c r="H61" i="4"/>
  <c r="H55" i="4"/>
  <c r="H49" i="4"/>
  <c r="H43" i="4"/>
  <c r="H127" i="4"/>
  <c r="H121" i="4"/>
  <c r="H115" i="4"/>
  <c r="H109" i="4"/>
  <c r="H103" i="4"/>
  <c r="H97" i="4"/>
  <c r="C22" i="4" l="1"/>
  <c r="C27" i="4"/>
  <c r="C26" i="4"/>
  <c r="H37" i="4"/>
  <c r="C29" i="4" s="1"/>
  <c r="G134" i="4"/>
  <c r="C23" i="4"/>
  <c r="C21" i="4"/>
  <c r="C20" i="4"/>
  <c r="C25" i="4"/>
  <c r="C24" i="4"/>
  <c r="H134" i="4" l="1"/>
  <c r="C31" i="4"/>
  <c r="D28" i="4" s="1"/>
  <c r="D22" i="4" l="1"/>
  <c r="F22" i="4" s="1"/>
  <c r="D21" i="4"/>
  <c r="D27" i="4"/>
  <c r="F27" i="4" s="1"/>
  <c r="D25" i="4"/>
  <c r="D29" i="4"/>
  <c r="F29" i="4" s="1"/>
  <c r="D26" i="4"/>
  <c r="F26" i="4" s="1"/>
  <c r="D23" i="4"/>
  <c r="F23" i="4" s="1"/>
  <c r="D24" i="4"/>
  <c r="F24" i="4" s="1"/>
  <c r="D20" i="4"/>
  <c r="F20" i="4" s="1"/>
  <c r="F28" i="4"/>
  <c r="G25" i="4" l="1"/>
  <c r="G19" i="4"/>
  <c r="D31" i="4"/>
  <c r="H25" i="4" l="1"/>
  <c r="G26" i="4"/>
  <c r="H26" i="4" s="1"/>
  <c r="G27" i="4"/>
  <c r="H27" i="4" s="1"/>
  <c r="G20" i="4"/>
  <c r="H21" i="4"/>
  <c r="G24" i="4"/>
  <c r="H24" i="4" s="1"/>
  <c r="G28" i="4"/>
  <c r="H28" i="4" s="1"/>
  <c r="G29" i="4"/>
  <c r="H29" i="4" s="1"/>
  <c r="G22" i="4"/>
  <c r="H22" i="4" s="1"/>
  <c r="G23" i="4"/>
  <c r="H23" i="4" s="1"/>
  <c r="H20" i="4" l="1"/>
  <c r="G31" i="4"/>
  <c r="H19" i="4"/>
  <c r="H31" i="4" l="1"/>
</calcChain>
</file>

<file path=xl/sharedStrings.xml><?xml version="1.0" encoding="utf-8"?>
<sst xmlns="http://schemas.openxmlformats.org/spreadsheetml/2006/main" count="395" uniqueCount="125">
  <si>
    <t>Preliminary 2025 CSAPR Assurance Provision Calculations</t>
  </si>
  <si>
    <t>CSAPR NOx Ozone Season Group 2E Trading Program - Virginia</t>
  </si>
  <si>
    <t>(allowances and tons of emissions)</t>
  </si>
  <si>
    <t>2025 Virginia state-level data for CSOSG2E assurance provision calculations:</t>
  </si>
  <si>
    <t>A. Trading budget</t>
  </si>
  <si>
    <t>B. Variability limit</t>
  </si>
  <si>
    <t>C. Assurance level (A + B)</t>
  </si>
  <si>
    <t>D. Ozone season NOx emissions</t>
  </si>
  <si>
    <t>E. State exceedance of assurance level (D - C)</t>
  </si>
  <si>
    <t>F. Allowances owed for exceedance (E x 2)</t>
  </si>
  <si>
    <t>Apportionment of state-level exceedance by common designated representative:</t>
  </si>
  <si>
    <t>Common designated representative</t>
  </si>
  <si>
    <t>Operator(s) of units represented</t>
  </si>
  <si>
    <t>Total Allocations</t>
  </si>
  <si>
    <t>Share of assurance level</t>
  </si>
  <si>
    <t>Emissions exceeding share of assurance level</t>
  </si>
  <si>
    <t>Share of state exceedance</t>
  </si>
  <si>
    <t>Share of allowances owed for exceedance</t>
  </si>
  <si>
    <t>Toole</t>
  </si>
  <si>
    <t>Appalachian Power Company</t>
  </si>
  <si>
    <t>Hunt</t>
  </si>
  <si>
    <t>Tenaska Virginia Partners, LP</t>
  </si>
  <si>
    <t>Vodopivec</t>
  </si>
  <si>
    <t>Flippen</t>
  </si>
  <si>
    <t>French</t>
  </si>
  <si>
    <t>Hurst</t>
  </si>
  <si>
    <t>Wolf Hills Energy, LLC</t>
  </si>
  <si>
    <t>Calhoon</t>
  </si>
  <si>
    <t>Commonwealth Chesapeake Company</t>
  </si>
  <si>
    <t>Phaup</t>
  </si>
  <si>
    <t>Old Dominion Electric Cooperative</t>
  </si>
  <si>
    <t>Carty</t>
  </si>
  <si>
    <t>Ostberg</t>
  </si>
  <si>
    <t>Gardner</t>
  </si>
  <si>
    <t>Totals</t>
  </si>
  <si>
    <t>2025 CSOSG2E allowance allocations and ozone season NOx emissions by unit:</t>
  </si>
  <si>
    <t>Designated representative</t>
  </si>
  <si>
    <t>Operator</t>
  </si>
  <si>
    <t>Plant ID (ORIS)</t>
  </si>
  <si>
    <t>Plant name</t>
  </si>
  <si>
    <t>Unit</t>
  </si>
  <si>
    <t>Initial allocation</t>
  </si>
  <si>
    <t>New unit set-aside allocation</t>
  </si>
  <si>
    <t>Total allocations</t>
  </si>
  <si>
    <t>Ozone season NOx emissions</t>
  </si>
  <si>
    <t>Altavista Power Station</t>
  </si>
  <si>
    <t>Bear Garden Generating Station</t>
  </si>
  <si>
    <t>1A</t>
  </si>
  <si>
    <t>1B</t>
  </si>
  <si>
    <t>Brunswick County Power Station</t>
  </si>
  <si>
    <t>1C</t>
  </si>
  <si>
    <t>Buchanan Units 1 &amp; 2</t>
  </si>
  <si>
    <t>Chesterfield Power Station</t>
  </si>
  <si>
    <t>**8A</t>
  </si>
  <si>
    <t>Clinch River</t>
  </si>
  <si>
    <t>Clover Power Station</t>
  </si>
  <si>
    <t>Commonwealth Chesapeake</t>
  </si>
  <si>
    <t>CT-001</t>
  </si>
  <si>
    <t>CT-002</t>
  </si>
  <si>
    <t>CT-003</t>
  </si>
  <si>
    <t>CT-004</t>
  </si>
  <si>
    <t>CT-005</t>
  </si>
  <si>
    <t>CT-006</t>
  </si>
  <si>
    <t>CT-007</t>
  </si>
  <si>
    <t>Darbytown Combustion Turbine</t>
  </si>
  <si>
    <t>Doswell Limited Partnership</t>
  </si>
  <si>
    <t>CT1</t>
  </si>
  <si>
    <t>CT2</t>
  </si>
  <si>
    <t>CT3</t>
  </si>
  <si>
    <t>Elizabeth River Combustion Turbine Sta</t>
  </si>
  <si>
    <t>CT-1</t>
  </si>
  <si>
    <t>CT-2</t>
  </si>
  <si>
    <t>CT-3</t>
  </si>
  <si>
    <t>Gordonsville Power Station</t>
  </si>
  <si>
    <t>Gravel Neck Combustion Turbine</t>
  </si>
  <si>
    <t>Greensville County Power Station</t>
  </si>
  <si>
    <t>Hopewell Power Generation, LLC</t>
  </si>
  <si>
    <t>Hopewell Cogeneration Facility</t>
  </si>
  <si>
    <t>Hopewell Power Station</t>
  </si>
  <si>
    <t>Ladysmith Combustion Turbine Sta</t>
  </si>
  <si>
    <t>Louisa Generation Facility</t>
  </si>
  <si>
    <t>EU1</t>
  </si>
  <si>
    <t>EU2</t>
  </si>
  <si>
    <t>EU3</t>
  </si>
  <si>
    <t>EU4</t>
  </si>
  <si>
    <t>EU5</t>
  </si>
  <si>
    <t>Marsh Run Generation Facility</t>
  </si>
  <si>
    <t>Possum Point Power Station</t>
  </si>
  <si>
    <t>6A</t>
  </si>
  <si>
    <t>6B</t>
  </si>
  <si>
    <t>Remington Combustion Turbine Station</t>
  </si>
  <si>
    <t>Southampton Power Station</t>
  </si>
  <si>
    <t>Spruance Genco, LLC</t>
  </si>
  <si>
    <t>BLR03A</t>
  </si>
  <si>
    <t>BLR03B</t>
  </si>
  <si>
    <t>BLR04A</t>
  </si>
  <si>
    <t>BLR04B</t>
  </si>
  <si>
    <t>Tasley Energy Center</t>
  </si>
  <si>
    <t>TA10</t>
  </si>
  <si>
    <t>Tenaska Virginia Generating Station</t>
  </si>
  <si>
    <t>CTGDB1</t>
  </si>
  <si>
    <t>CTGDB2</t>
  </si>
  <si>
    <t>CTGDB3</t>
  </si>
  <si>
    <t>Virginia City Hybrid Energy Center</t>
  </si>
  <si>
    <t>Warren County Power Station</t>
  </si>
  <si>
    <t>Wolf Hills Energy</t>
  </si>
  <si>
    <t>WH01</t>
  </si>
  <si>
    <t>WH02</t>
  </si>
  <si>
    <t>WH03</t>
  </si>
  <si>
    <t>WH04</t>
  </si>
  <si>
    <t>WH05</t>
  </si>
  <si>
    <t>WH06</t>
  </si>
  <si>
    <t>WH07</t>
  </si>
  <si>
    <t>WH08</t>
  </si>
  <si>
    <t>WH09</t>
  </si>
  <si>
    <t>WH10</t>
  </si>
  <si>
    <t>Dominion Generation</t>
  </si>
  <si>
    <t>Buchanan Generation, LLC</t>
  </si>
  <si>
    <t xml:space="preserve">Spruance Operating Services, LLC </t>
  </si>
  <si>
    <t>Calpine Operating Services Company, Inc</t>
  </si>
  <si>
    <t>Doswell Limited Partnership and Buchanan Generation, LLC</t>
  </si>
  <si>
    <t>Hopewell Power Generation, LLC; Dominion Generation</t>
  </si>
  <si>
    <t xml:space="preserve">Total emissions </t>
  </si>
  <si>
    <t>Potomac Energy Center, LLC</t>
  </si>
  <si>
    <t>Siemens Energy,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</si>
</sst>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3" fontId="0" fillId="0" borderId="0" xfId="0" applyNumberFormat="1"/>
    <xf numFmtId="49" fontId="0" fillId="0" borderId="0" xfId="0" applyNumberForma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37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/>
    <xf numFmtId="164" fontId="0" fillId="0" borderId="0" xfId="1" applyNumberFormat="1" applyFont="1"/>
    <xf numFmtId="0" fontId="7" fillId="0" borderId="0" xfId="0" applyFont="1"/>
    <xf numFmtId="0" fontId="7" fillId="0" borderId="0" xfId="0" applyFont="1" applyFill="1"/>
    <xf numFmtId="49" fontId="7" fillId="0" borderId="0" xfId="0" applyNumberFormat="1" applyFont="1" applyFill="1"/>
    <xf numFmtId="3" fontId="7" fillId="0" borderId="0" xfId="0" applyNumberFormat="1" applyFont="1" applyFill="1"/>
    <xf numFmtId="1" fontId="7" fillId="0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73921-4207-4506-9BCC-8D685AE0DE43}">
  <dimension ref="A1:I134"/>
  <sheetViews>
    <sheetView tabSelected="1" topLeftCell="A61" zoomScaleNormal="100" workbookViewId="0">
      <selection activeCell="B21" sqref="B21"/>
    </sheetView>
  </sheetViews>
  <sheetFormatPr defaultRowHeight="15" x14ac:dyDescent="0.25"/>
  <cols>
    <col min="1" max="1" width="42.85546875" customWidth="1"/>
    <col min="2" max="2" width="54.5703125" customWidth="1"/>
    <col min="3" max="8" width="22.7109375" customWidth="1"/>
    <col min="9" max="9" width="16.42578125" customWidth="1"/>
    <col min="10" max="10" width="9.140625" customWidth="1"/>
  </cols>
  <sheetData>
    <row r="1" spans="1:3" x14ac:dyDescent="0.25">
      <c r="A1" s="3" t="s">
        <v>0</v>
      </c>
    </row>
    <row r="2" spans="1:3" x14ac:dyDescent="0.25">
      <c r="A2" s="13" t="s">
        <v>1</v>
      </c>
    </row>
    <row r="3" spans="1:3" x14ac:dyDescent="0.25">
      <c r="A3" s="3" t="s">
        <v>2</v>
      </c>
    </row>
    <row r="6" spans="1:3" x14ac:dyDescent="0.25">
      <c r="A6" s="14" t="s">
        <v>3</v>
      </c>
    </row>
    <row r="8" spans="1:3" x14ac:dyDescent="0.25">
      <c r="A8" t="s">
        <v>4</v>
      </c>
      <c r="B8" s="12">
        <v>3663</v>
      </c>
    </row>
    <row r="9" spans="1:3" x14ac:dyDescent="0.25">
      <c r="A9" t="s">
        <v>5</v>
      </c>
      <c r="B9" s="12">
        <v>769</v>
      </c>
    </row>
    <row r="10" spans="1:3" x14ac:dyDescent="0.25">
      <c r="A10" t="s">
        <v>6</v>
      </c>
      <c r="B10" s="12">
        <f>B8+B9</f>
        <v>4432</v>
      </c>
    </row>
    <row r="11" spans="1:3" x14ac:dyDescent="0.25">
      <c r="A11" t="s">
        <v>7</v>
      </c>
      <c r="B11" s="12">
        <f>$I$134</f>
        <v>4502.1889999999994</v>
      </c>
    </row>
    <row r="12" spans="1:3" x14ac:dyDescent="0.25">
      <c r="A12" t="s">
        <v>8</v>
      </c>
      <c r="B12" s="12">
        <f>B11-B10</f>
        <v>70.188999999999396</v>
      </c>
      <c r="C12" s="15"/>
    </row>
    <row r="13" spans="1:3" x14ac:dyDescent="0.25">
      <c r="A13" t="s">
        <v>9</v>
      </c>
      <c r="B13" s="12">
        <f>B12*2</f>
        <v>140.37799999999879</v>
      </c>
    </row>
    <row r="16" spans="1:3" x14ac:dyDescent="0.25">
      <c r="A16" s="4" t="s">
        <v>10</v>
      </c>
    </row>
    <row r="17" spans="1:8" x14ac:dyDescent="0.25">
      <c r="A17" s="5"/>
      <c r="B17" s="6"/>
      <c r="C17" s="5"/>
      <c r="D17" s="5"/>
      <c r="E17" s="10"/>
      <c r="F17" s="5"/>
      <c r="G17" s="5"/>
      <c r="H17" s="5"/>
    </row>
    <row r="18" spans="1:8" ht="30" x14ac:dyDescent="0.25">
      <c r="A18" s="8" t="s">
        <v>11</v>
      </c>
      <c r="B18" s="8" t="s">
        <v>12</v>
      </c>
      <c r="C18" s="8" t="s">
        <v>13</v>
      </c>
      <c r="D18" s="8" t="s">
        <v>14</v>
      </c>
      <c r="E18" s="8" t="s">
        <v>122</v>
      </c>
      <c r="F18" s="8" t="s">
        <v>15</v>
      </c>
      <c r="G18" s="8" t="s">
        <v>16</v>
      </c>
      <c r="H18" s="8" t="s">
        <v>17</v>
      </c>
    </row>
    <row r="19" spans="1:8" x14ac:dyDescent="0.25">
      <c r="A19" t="s">
        <v>18</v>
      </c>
      <c r="B19" t="s">
        <v>19</v>
      </c>
      <c r="C19" s="11">
        <f>SUMIF($A$37:$A$132,A19,$H$37:$H$132)</f>
        <v>110</v>
      </c>
      <c r="D19" s="11">
        <f>C19/$C$31*$B$10</f>
        <v>133.0930930930931</v>
      </c>
      <c r="E19" s="11">
        <f>SUMIF($A$37:$A$132,A19,$I$37:$I$132)</f>
        <v>132.13900000000001</v>
      </c>
      <c r="F19" s="11">
        <f>IF(E19&gt;D19,E19-D19,0)</f>
        <v>0</v>
      </c>
      <c r="G19" s="11">
        <f>ROUND(F19/$F$31*$B$12,0)</f>
        <v>0</v>
      </c>
      <c r="H19" s="11">
        <f t="shared" ref="H19:H29" si="0">G19*2</f>
        <v>0</v>
      </c>
    </row>
    <row r="20" spans="1:8" x14ac:dyDescent="0.25">
      <c r="A20" t="s">
        <v>20</v>
      </c>
      <c r="B20" s="16" t="s">
        <v>26</v>
      </c>
      <c r="C20" s="11">
        <f t="shared" ref="C19:C29" si="1">SUMIF($A$37:$A$132,A20,$H$37:$H$132)</f>
        <v>83</v>
      </c>
      <c r="D20" s="11">
        <f t="shared" ref="D19:D29" si="2">C20/$C$31*$B$10</f>
        <v>100.42478842478843</v>
      </c>
      <c r="E20" s="11">
        <f t="shared" ref="E19:E29" si="3">SUMIF($A$37:$A$132,A20,$I$37:$I$132)</f>
        <v>45.375</v>
      </c>
      <c r="F20" s="11">
        <f t="shared" ref="F20:F28" si="4">IF(E20&gt;D20,E20-D20,0)</f>
        <v>0</v>
      </c>
      <c r="G20" s="11">
        <f t="shared" ref="G19:G29" si="5">ROUND(F20/$F$31*$B$12,0)</f>
        <v>0</v>
      </c>
      <c r="H20" s="11">
        <f t="shared" si="0"/>
        <v>0</v>
      </c>
    </row>
    <row r="21" spans="1:8" x14ac:dyDescent="0.25">
      <c r="A21" t="s">
        <v>22</v>
      </c>
      <c r="B21" t="s">
        <v>121</v>
      </c>
      <c r="C21" s="11">
        <f t="shared" si="1"/>
        <v>310</v>
      </c>
      <c r="D21" s="11">
        <f t="shared" si="2"/>
        <v>375.08053508053507</v>
      </c>
      <c r="E21" s="11">
        <f t="shared" si="3"/>
        <v>742.04199999999992</v>
      </c>
      <c r="F21" s="11">
        <f>IF(E21&gt;D21,E21-D21,0)</f>
        <v>366.96146491946485</v>
      </c>
      <c r="G21" s="11">
        <f>ROUND(F21/$F$31*$B$12,0)</f>
        <v>56</v>
      </c>
      <c r="H21" s="11">
        <f t="shared" si="0"/>
        <v>112</v>
      </c>
    </row>
    <row r="22" spans="1:8" x14ac:dyDescent="0.25">
      <c r="A22" t="s">
        <v>23</v>
      </c>
      <c r="B22" s="16" t="s">
        <v>118</v>
      </c>
      <c r="C22" s="11">
        <f t="shared" si="1"/>
        <v>65</v>
      </c>
      <c r="D22" s="11">
        <f t="shared" si="2"/>
        <v>78.645918645918641</v>
      </c>
      <c r="E22" s="11">
        <f t="shared" si="3"/>
        <v>34.049999999999997</v>
      </c>
      <c r="F22" s="11">
        <f t="shared" si="4"/>
        <v>0</v>
      </c>
      <c r="G22" s="11">
        <f t="shared" si="5"/>
        <v>0</v>
      </c>
      <c r="H22" s="11">
        <f t="shared" si="0"/>
        <v>0</v>
      </c>
    </row>
    <row r="23" spans="1:8" x14ac:dyDescent="0.25">
      <c r="A23" t="s">
        <v>24</v>
      </c>
      <c r="B23" t="s">
        <v>120</v>
      </c>
      <c r="C23" s="11">
        <f t="shared" si="1"/>
        <v>455</v>
      </c>
      <c r="D23" s="11">
        <f t="shared" si="2"/>
        <v>550.52143052143049</v>
      </c>
      <c r="E23" s="11">
        <f t="shared" si="3"/>
        <v>346.32600000000002</v>
      </c>
      <c r="F23" s="11">
        <f t="shared" si="4"/>
        <v>0</v>
      </c>
      <c r="G23" s="11">
        <f t="shared" si="5"/>
        <v>0</v>
      </c>
      <c r="H23" s="11">
        <f t="shared" si="0"/>
        <v>0</v>
      </c>
    </row>
    <row r="24" spans="1:8" x14ac:dyDescent="0.25">
      <c r="A24" t="s">
        <v>25</v>
      </c>
      <c r="B24" t="s">
        <v>26</v>
      </c>
      <c r="C24" s="11">
        <f t="shared" si="1"/>
        <v>24</v>
      </c>
      <c r="D24" s="11">
        <f t="shared" si="2"/>
        <v>29.038493038493041</v>
      </c>
      <c r="E24" s="11">
        <f t="shared" si="3"/>
        <v>110.64099999999998</v>
      </c>
      <c r="F24" s="11">
        <f t="shared" si="4"/>
        <v>81.602506961506933</v>
      </c>
      <c r="G24" s="11">
        <f t="shared" si="5"/>
        <v>12</v>
      </c>
      <c r="H24" s="11">
        <f t="shared" si="0"/>
        <v>24</v>
      </c>
    </row>
    <row r="25" spans="1:8" x14ac:dyDescent="0.25">
      <c r="A25" t="s">
        <v>27</v>
      </c>
      <c r="B25" s="16" t="s">
        <v>28</v>
      </c>
      <c r="C25" s="11">
        <f t="shared" si="1"/>
        <v>13</v>
      </c>
      <c r="D25" s="11">
        <f t="shared" si="2"/>
        <v>15.729183729183729</v>
      </c>
      <c r="E25" s="11">
        <f t="shared" si="3"/>
        <v>16.288999999999998</v>
      </c>
      <c r="F25" s="11">
        <f>IF(E25&gt;D25,E25-D25,0)</f>
        <v>0.55981627081626861</v>
      </c>
      <c r="G25" s="11">
        <f>ROUND(F25/$F$31*$B$12,0)</f>
        <v>0</v>
      </c>
      <c r="H25" s="11">
        <f t="shared" si="0"/>
        <v>0</v>
      </c>
    </row>
    <row r="26" spans="1:8" x14ac:dyDescent="0.25">
      <c r="A26" t="s">
        <v>29</v>
      </c>
      <c r="B26" s="16" t="s">
        <v>30</v>
      </c>
      <c r="C26" s="11">
        <f t="shared" si="1"/>
        <v>126</v>
      </c>
      <c r="D26" s="11">
        <f t="shared" si="2"/>
        <v>152.45208845208845</v>
      </c>
      <c r="E26" s="11">
        <f t="shared" si="3"/>
        <v>126.81800000000001</v>
      </c>
      <c r="F26" s="11">
        <f t="shared" si="4"/>
        <v>0</v>
      </c>
      <c r="G26" s="11">
        <f t="shared" si="5"/>
        <v>0</v>
      </c>
      <c r="H26" s="11">
        <f t="shared" si="0"/>
        <v>0</v>
      </c>
    </row>
    <row r="27" spans="1:8" x14ac:dyDescent="0.25">
      <c r="A27" t="s">
        <v>31</v>
      </c>
      <c r="B27" s="17" t="s">
        <v>124</v>
      </c>
      <c r="C27" s="11">
        <f t="shared" si="1"/>
        <v>37</v>
      </c>
      <c r="D27" s="11">
        <f t="shared" si="2"/>
        <v>44.767676767676768</v>
      </c>
      <c r="E27" s="11">
        <f t="shared" si="3"/>
        <v>23.948999999999998</v>
      </c>
      <c r="F27" s="11">
        <f t="shared" si="4"/>
        <v>0</v>
      </c>
      <c r="G27" s="11">
        <f t="shared" si="5"/>
        <v>0</v>
      </c>
      <c r="H27" s="11">
        <f t="shared" si="0"/>
        <v>0</v>
      </c>
    </row>
    <row r="28" spans="1:8" x14ac:dyDescent="0.25">
      <c r="A28" t="s">
        <v>32</v>
      </c>
      <c r="B28" s="16" t="s">
        <v>119</v>
      </c>
      <c r="C28" s="11">
        <f t="shared" si="1"/>
        <v>1</v>
      </c>
      <c r="D28" s="11">
        <f t="shared" si="2"/>
        <v>1.2099372099372101</v>
      </c>
      <c r="E28" s="11">
        <f>SUMIF($A$37:$A$132,A28,$I$37:$I$132)</f>
        <v>12.244</v>
      </c>
      <c r="F28" s="11">
        <f t="shared" si="4"/>
        <v>11.034062790062789</v>
      </c>
      <c r="G28" s="11">
        <f t="shared" si="5"/>
        <v>2</v>
      </c>
      <c r="H28" s="11">
        <f t="shared" si="0"/>
        <v>4</v>
      </c>
    </row>
    <row r="29" spans="1:8" x14ac:dyDescent="0.25">
      <c r="A29" t="s">
        <v>33</v>
      </c>
      <c r="B29" s="16" t="s">
        <v>116</v>
      </c>
      <c r="C29" s="11">
        <f t="shared" si="1"/>
        <v>2439</v>
      </c>
      <c r="D29" s="11">
        <f t="shared" si="2"/>
        <v>2951.0368550368553</v>
      </c>
      <c r="E29" s="11">
        <f t="shared" si="3"/>
        <v>2912.3159999999998</v>
      </c>
      <c r="F29" s="11">
        <f>IF(E29&gt;D29,E29-D29,0)</f>
        <v>0</v>
      </c>
      <c r="G29" s="11">
        <f t="shared" si="5"/>
        <v>0</v>
      </c>
      <c r="H29" s="11">
        <f t="shared" si="0"/>
        <v>0</v>
      </c>
    </row>
    <row r="30" spans="1:8" x14ac:dyDescent="0.25">
      <c r="C30" s="11"/>
      <c r="D30" s="11"/>
      <c r="E30" s="11"/>
      <c r="F30" s="11"/>
      <c r="H30" s="11"/>
    </row>
    <row r="31" spans="1:8" x14ac:dyDescent="0.25">
      <c r="A31" t="s">
        <v>34</v>
      </c>
      <c r="C31" s="11">
        <f t="shared" ref="C31:H31" si="6">SUM(C19:C29)</f>
        <v>3663</v>
      </c>
      <c r="D31" s="11">
        <f>SUM(D19:D29)</f>
        <v>4432</v>
      </c>
      <c r="E31" s="11">
        <f>SUM(E19:E29)</f>
        <v>4502.1889999999994</v>
      </c>
      <c r="F31" s="11">
        <f>SUM(F19:F29)</f>
        <v>460.15785094185082</v>
      </c>
      <c r="G31" s="11">
        <f>SUM(G19:G29)</f>
        <v>70</v>
      </c>
      <c r="H31" s="11">
        <f t="shared" si="6"/>
        <v>140</v>
      </c>
    </row>
    <row r="34" spans="1:9" x14ac:dyDescent="0.25">
      <c r="A34" s="14" t="s">
        <v>35</v>
      </c>
    </row>
    <row r="36" spans="1:9" ht="30" customHeight="1" x14ac:dyDescent="0.25">
      <c r="A36" s="5" t="s">
        <v>36</v>
      </c>
      <c r="B36" s="5" t="s">
        <v>37</v>
      </c>
      <c r="C36" s="5" t="s">
        <v>38</v>
      </c>
      <c r="D36" s="5" t="s">
        <v>39</v>
      </c>
      <c r="E36" s="5" t="s">
        <v>40</v>
      </c>
      <c r="F36" s="5" t="s">
        <v>41</v>
      </c>
      <c r="G36" s="7" t="s">
        <v>42</v>
      </c>
      <c r="H36" s="7" t="s">
        <v>43</v>
      </c>
      <c r="I36" s="9" t="s">
        <v>44</v>
      </c>
    </row>
    <row r="37" spans="1:9" x14ac:dyDescent="0.25">
      <c r="A37" t="s">
        <v>33</v>
      </c>
      <c r="B37" s="16" t="s">
        <v>116</v>
      </c>
      <c r="C37">
        <v>10773</v>
      </c>
      <c r="D37" t="s">
        <v>45</v>
      </c>
      <c r="E37" s="2">
        <v>1</v>
      </c>
      <c r="F37" s="1">
        <v>29</v>
      </c>
      <c r="G37" s="11">
        <v>1</v>
      </c>
      <c r="H37" s="1">
        <f>G37+F37</f>
        <v>30</v>
      </c>
      <c r="I37" s="1">
        <v>58.973999999999997</v>
      </c>
    </row>
    <row r="38" spans="1:9" x14ac:dyDescent="0.25">
      <c r="A38" t="s">
        <v>33</v>
      </c>
      <c r="B38" s="16" t="s">
        <v>116</v>
      </c>
      <c r="C38">
        <v>10773</v>
      </c>
      <c r="D38" t="s">
        <v>45</v>
      </c>
      <c r="E38" s="2">
        <v>2</v>
      </c>
      <c r="F38" s="1">
        <v>29</v>
      </c>
      <c r="G38" s="11">
        <v>1</v>
      </c>
      <c r="H38" s="1">
        <f t="shared" ref="H38:H101" si="7">G38+F38</f>
        <v>30</v>
      </c>
      <c r="I38" s="1">
        <v>56.48</v>
      </c>
    </row>
    <row r="39" spans="1:9" x14ac:dyDescent="0.25">
      <c r="A39" t="s">
        <v>33</v>
      </c>
      <c r="B39" s="16" t="s">
        <v>116</v>
      </c>
      <c r="C39">
        <v>56807</v>
      </c>
      <c r="D39" t="s">
        <v>46</v>
      </c>
      <c r="E39" s="2" t="s">
        <v>47</v>
      </c>
      <c r="F39" s="1">
        <v>26</v>
      </c>
      <c r="G39" s="11">
        <v>1</v>
      </c>
      <c r="H39" s="1">
        <f t="shared" si="7"/>
        <v>27</v>
      </c>
      <c r="I39" s="1">
        <v>18.477</v>
      </c>
    </row>
    <row r="40" spans="1:9" x14ac:dyDescent="0.25">
      <c r="A40" t="s">
        <v>33</v>
      </c>
      <c r="B40" s="16" t="s">
        <v>116</v>
      </c>
      <c r="C40">
        <v>56807</v>
      </c>
      <c r="D40" t="s">
        <v>46</v>
      </c>
      <c r="E40" s="2" t="s">
        <v>48</v>
      </c>
      <c r="F40" s="1">
        <v>26</v>
      </c>
      <c r="G40" s="11">
        <v>1</v>
      </c>
      <c r="H40" s="1">
        <f t="shared" si="7"/>
        <v>27</v>
      </c>
      <c r="I40" s="1">
        <v>18.100000000000001</v>
      </c>
    </row>
    <row r="41" spans="1:9" x14ac:dyDescent="0.25">
      <c r="A41" t="s">
        <v>33</v>
      </c>
      <c r="B41" s="16" t="s">
        <v>116</v>
      </c>
      <c r="C41">
        <v>58260</v>
      </c>
      <c r="D41" t="s">
        <v>49</v>
      </c>
      <c r="E41" s="2" t="s">
        <v>47</v>
      </c>
      <c r="F41" s="1">
        <v>35</v>
      </c>
      <c r="G41" s="11">
        <v>1</v>
      </c>
      <c r="H41" s="1">
        <f t="shared" si="7"/>
        <v>36</v>
      </c>
      <c r="I41" s="1">
        <v>38.121000000000002</v>
      </c>
    </row>
    <row r="42" spans="1:9" x14ac:dyDescent="0.25">
      <c r="A42" t="s">
        <v>33</v>
      </c>
      <c r="B42" s="16" t="s">
        <v>116</v>
      </c>
      <c r="C42">
        <v>58260</v>
      </c>
      <c r="D42" t="s">
        <v>49</v>
      </c>
      <c r="E42" s="2" t="s">
        <v>48</v>
      </c>
      <c r="F42" s="1">
        <v>34</v>
      </c>
      <c r="G42" s="11">
        <v>1</v>
      </c>
      <c r="H42" s="1">
        <f t="shared" si="7"/>
        <v>35</v>
      </c>
      <c r="I42" s="1">
        <v>30.684999999999999</v>
      </c>
    </row>
    <row r="43" spans="1:9" ht="21.75" customHeight="1" x14ac:dyDescent="0.25">
      <c r="A43" t="s">
        <v>33</v>
      </c>
      <c r="B43" s="16" t="s">
        <v>116</v>
      </c>
      <c r="C43">
        <v>58260</v>
      </c>
      <c r="D43" t="s">
        <v>49</v>
      </c>
      <c r="E43" s="2" t="s">
        <v>50</v>
      </c>
      <c r="F43" s="1">
        <v>29</v>
      </c>
      <c r="G43" s="11">
        <v>1</v>
      </c>
      <c r="H43" s="1">
        <f t="shared" si="7"/>
        <v>30</v>
      </c>
      <c r="I43" s="1">
        <v>32.71</v>
      </c>
    </row>
    <row r="44" spans="1:9" x14ac:dyDescent="0.25">
      <c r="A44" t="s">
        <v>24</v>
      </c>
      <c r="B44" s="16" t="s">
        <v>117</v>
      </c>
      <c r="C44">
        <v>55738</v>
      </c>
      <c r="D44" t="s">
        <v>51</v>
      </c>
      <c r="E44" s="2">
        <v>1</v>
      </c>
      <c r="F44" s="1"/>
      <c r="G44" s="11"/>
      <c r="H44" s="1">
        <f t="shared" si="7"/>
        <v>0</v>
      </c>
      <c r="I44" s="1"/>
    </row>
    <row r="45" spans="1:9" x14ac:dyDescent="0.25">
      <c r="A45" t="s">
        <v>24</v>
      </c>
      <c r="B45" s="16" t="s">
        <v>117</v>
      </c>
      <c r="C45">
        <v>55738</v>
      </c>
      <c r="D45" t="s">
        <v>51</v>
      </c>
      <c r="E45" s="2">
        <v>2</v>
      </c>
      <c r="F45" s="1"/>
      <c r="G45" s="11"/>
      <c r="H45" s="1">
        <f t="shared" si="7"/>
        <v>0</v>
      </c>
      <c r="I45" s="1"/>
    </row>
    <row r="46" spans="1:9" x14ac:dyDescent="0.25">
      <c r="A46" t="s">
        <v>33</v>
      </c>
      <c r="B46" s="16" t="s">
        <v>116</v>
      </c>
      <c r="C46">
        <v>3797</v>
      </c>
      <c r="D46" t="s">
        <v>52</v>
      </c>
      <c r="E46" s="2" t="s">
        <v>53</v>
      </c>
      <c r="F46" s="1">
        <v>145</v>
      </c>
      <c r="G46" s="11">
        <v>7</v>
      </c>
      <c r="H46" s="1">
        <f t="shared" si="7"/>
        <v>152</v>
      </c>
      <c r="I46" s="1">
        <v>226.608</v>
      </c>
    </row>
    <row r="47" spans="1:9" x14ac:dyDescent="0.25">
      <c r="A47" t="s">
        <v>33</v>
      </c>
      <c r="B47" s="16" t="s">
        <v>116</v>
      </c>
      <c r="C47">
        <v>3797</v>
      </c>
      <c r="D47" t="s">
        <v>52</v>
      </c>
      <c r="E47" s="2">
        <v>7</v>
      </c>
      <c r="F47" s="1">
        <v>148</v>
      </c>
      <c r="G47" s="11">
        <v>7</v>
      </c>
      <c r="H47" s="1">
        <f t="shared" si="7"/>
        <v>155</v>
      </c>
      <c r="I47" s="1">
        <v>258.95800000000003</v>
      </c>
    </row>
    <row r="48" spans="1:9" x14ac:dyDescent="0.25">
      <c r="A48" t="s">
        <v>18</v>
      </c>
      <c r="B48" s="16" t="s">
        <v>19</v>
      </c>
      <c r="C48">
        <v>3775</v>
      </c>
      <c r="D48" t="s">
        <v>54</v>
      </c>
      <c r="E48" s="2">
        <v>1</v>
      </c>
      <c r="F48" s="1">
        <v>52</v>
      </c>
      <c r="G48" s="11">
        <v>2</v>
      </c>
      <c r="H48" s="1">
        <f t="shared" si="7"/>
        <v>54</v>
      </c>
      <c r="I48" s="1">
        <v>59.664000000000001</v>
      </c>
    </row>
    <row r="49" spans="1:9" x14ac:dyDescent="0.25">
      <c r="A49" t="s">
        <v>18</v>
      </c>
      <c r="B49" s="16" t="s">
        <v>19</v>
      </c>
      <c r="C49">
        <v>3775</v>
      </c>
      <c r="D49" t="s">
        <v>54</v>
      </c>
      <c r="E49" s="2">
        <v>2</v>
      </c>
      <c r="F49" s="1">
        <v>54</v>
      </c>
      <c r="G49" s="11">
        <v>2</v>
      </c>
      <c r="H49" s="1">
        <f t="shared" si="7"/>
        <v>56</v>
      </c>
      <c r="I49" s="1">
        <v>72.474999999999994</v>
      </c>
    </row>
    <row r="50" spans="1:9" x14ac:dyDescent="0.25">
      <c r="A50" t="s">
        <v>33</v>
      </c>
      <c r="B50" s="16" t="s">
        <v>116</v>
      </c>
      <c r="C50">
        <v>7213</v>
      </c>
      <c r="D50" t="s">
        <v>55</v>
      </c>
      <c r="E50" s="2">
        <v>1</v>
      </c>
      <c r="F50" s="1">
        <v>350</v>
      </c>
      <c r="G50" s="11">
        <v>16</v>
      </c>
      <c r="H50" s="1">
        <f t="shared" si="7"/>
        <v>366</v>
      </c>
      <c r="I50" s="1">
        <v>480.358</v>
      </c>
    </row>
    <row r="51" spans="1:9" x14ac:dyDescent="0.25">
      <c r="A51" t="s">
        <v>33</v>
      </c>
      <c r="B51" s="16" t="s">
        <v>116</v>
      </c>
      <c r="C51">
        <v>7213</v>
      </c>
      <c r="D51" t="s">
        <v>55</v>
      </c>
      <c r="E51" s="2">
        <v>2</v>
      </c>
      <c r="F51" s="1">
        <v>356</v>
      </c>
      <c r="G51" s="11">
        <v>16</v>
      </c>
      <c r="H51" s="1">
        <f t="shared" si="7"/>
        <v>372</v>
      </c>
      <c r="I51" s="1">
        <v>480.59800000000001</v>
      </c>
    </row>
    <row r="52" spans="1:9" x14ac:dyDescent="0.25">
      <c r="A52" t="s">
        <v>27</v>
      </c>
      <c r="B52" s="16" t="s">
        <v>28</v>
      </c>
      <c r="C52">
        <v>55381</v>
      </c>
      <c r="D52" t="s">
        <v>56</v>
      </c>
      <c r="E52" s="2" t="s">
        <v>57</v>
      </c>
      <c r="F52" s="1">
        <v>4</v>
      </c>
      <c r="G52" s="11">
        <v>0</v>
      </c>
      <c r="H52" s="1">
        <f t="shared" si="7"/>
        <v>4</v>
      </c>
      <c r="I52" s="1">
        <v>3.706</v>
      </c>
    </row>
    <row r="53" spans="1:9" x14ac:dyDescent="0.25">
      <c r="A53" t="s">
        <v>27</v>
      </c>
      <c r="B53" s="16" t="s">
        <v>28</v>
      </c>
      <c r="C53">
        <v>55381</v>
      </c>
      <c r="D53" t="s">
        <v>56</v>
      </c>
      <c r="E53" s="2" t="s">
        <v>58</v>
      </c>
      <c r="F53" s="1">
        <v>3</v>
      </c>
      <c r="G53" s="11">
        <v>0</v>
      </c>
      <c r="H53" s="1">
        <f t="shared" si="7"/>
        <v>3</v>
      </c>
      <c r="I53" s="1">
        <v>4.1449999999999996</v>
      </c>
    </row>
    <row r="54" spans="1:9" x14ac:dyDescent="0.25">
      <c r="A54" t="s">
        <v>27</v>
      </c>
      <c r="B54" s="16" t="s">
        <v>28</v>
      </c>
      <c r="C54">
        <v>55381</v>
      </c>
      <c r="D54" t="s">
        <v>56</v>
      </c>
      <c r="E54" s="2" t="s">
        <v>59</v>
      </c>
      <c r="F54" s="1">
        <v>1</v>
      </c>
      <c r="G54" s="11">
        <v>0</v>
      </c>
      <c r="H54" s="1">
        <f t="shared" si="7"/>
        <v>1</v>
      </c>
      <c r="I54" s="1">
        <v>4.2770000000000001</v>
      </c>
    </row>
    <row r="55" spans="1:9" x14ac:dyDescent="0.25">
      <c r="A55" t="s">
        <v>27</v>
      </c>
      <c r="B55" s="16" t="s">
        <v>28</v>
      </c>
      <c r="C55">
        <v>55381</v>
      </c>
      <c r="D55" t="s">
        <v>56</v>
      </c>
      <c r="E55" s="2" t="s">
        <v>60</v>
      </c>
      <c r="F55" s="1">
        <v>1</v>
      </c>
      <c r="G55" s="11">
        <v>0</v>
      </c>
      <c r="H55" s="1">
        <f t="shared" si="7"/>
        <v>1</v>
      </c>
      <c r="I55" s="1">
        <v>1.3280000000000001</v>
      </c>
    </row>
    <row r="56" spans="1:9" x14ac:dyDescent="0.25">
      <c r="A56" t="s">
        <v>27</v>
      </c>
      <c r="B56" s="16" t="s">
        <v>28</v>
      </c>
      <c r="C56">
        <v>55381</v>
      </c>
      <c r="D56" t="s">
        <v>56</v>
      </c>
      <c r="E56" s="2" t="s">
        <v>61</v>
      </c>
      <c r="F56" s="1">
        <v>2</v>
      </c>
      <c r="G56" s="11">
        <v>0</v>
      </c>
      <c r="H56" s="1">
        <f t="shared" si="7"/>
        <v>2</v>
      </c>
      <c r="I56" s="1">
        <v>0.81799999999999995</v>
      </c>
    </row>
    <row r="57" spans="1:9" x14ac:dyDescent="0.25">
      <c r="A57" t="s">
        <v>27</v>
      </c>
      <c r="B57" s="16" t="s">
        <v>28</v>
      </c>
      <c r="C57">
        <v>55381</v>
      </c>
      <c r="D57" t="s">
        <v>56</v>
      </c>
      <c r="E57" s="2" t="s">
        <v>62</v>
      </c>
      <c r="F57" s="1">
        <v>0</v>
      </c>
      <c r="G57" s="11">
        <v>0</v>
      </c>
      <c r="H57" s="1">
        <f t="shared" si="7"/>
        <v>0</v>
      </c>
      <c r="I57" s="1">
        <v>0.97699999999999998</v>
      </c>
    </row>
    <row r="58" spans="1:9" x14ac:dyDescent="0.25">
      <c r="A58" t="s">
        <v>27</v>
      </c>
      <c r="B58" s="16" t="s">
        <v>28</v>
      </c>
      <c r="C58">
        <v>55381</v>
      </c>
      <c r="D58" t="s">
        <v>56</v>
      </c>
      <c r="E58" s="2" t="s">
        <v>63</v>
      </c>
      <c r="F58" s="1">
        <v>2</v>
      </c>
      <c r="G58" s="11">
        <v>0</v>
      </c>
      <c r="H58" s="1">
        <f t="shared" si="7"/>
        <v>2</v>
      </c>
      <c r="I58" s="1">
        <v>1.038</v>
      </c>
    </row>
    <row r="59" spans="1:9" x14ac:dyDescent="0.25">
      <c r="A59" t="s">
        <v>33</v>
      </c>
      <c r="B59" s="16" t="s">
        <v>116</v>
      </c>
      <c r="C59">
        <v>7212</v>
      </c>
      <c r="D59" t="s">
        <v>64</v>
      </c>
      <c r="E59" s="2">
        <v>1</v>
      </c>
      <c r="F59" s="1">
        <v>3</v>
      </c>
      <c r="G59" s="11">
        <v>0</v>
      </c>
      <c r="H59" s="1">
        <f t="shared" si="7"/>
        <v>3</v>
      </c>
      <c r="I59" s="1">
        <v>25.501000000000001</v>
      </c>
    </row>
    <row r="60" spans="1:9" x14ac:dyDescent="0.25">
      <c r="A60" t="s">
        <v>33</v>
      </c>
      <c r="B60" s="16" t="s">
        <v>116</v>
      </c>
      <c r="C60">
        <v>7212</v>
      </c>
      <c r="D60" t="s">
        <v>64</v>
      </c>
      <c r="E60" s="2">
        <v>2</v>
      </c>
      <c r="F60" s="1">
        <v>2</v>
      </c>
      <c r="G60" s="11">
        <v>0</v>
      </c>
      <c r="H60" s="1">
        <f t="shared" si="7"/>
        <v>2</v>
      </c>
      <c r="I60" s="1">
        <v>39.951999999999998</v>
      </c>
    </row>
    <row r="61" spans="1:9" x14ac:dyDescent="0.25">
      <c r="A61" t="s">
        <v>33</v>
      </c>
      <c r="B61" s="16" t="s">
        <v>116</v>
      </c>
      <c r="C61">
        <v>7212</v>
      </c>
      <c r="D61" t="s">
        <v>64</v>
      </c>
      <c r="E61" s="2">
        <v>3</v>
      </c>
      <c r="F61" s="1">
        <v>4</v>
      </c>
      <c r="G61" s="11">
        <v>0</v>
      </c>
      <c r="H61" s="1">
        <f t="shared" si="7"/>
        <v>4</v>
      </c>
      <c r="I61" s="1">
        <v>35.052999999999997</v>
      </c>
    </row>
    <row r="62" spans="1:9" x14ac:dyDescent="0.25">
      <c r="A62" t="s">
        <v>33</v>
      </c>
      <c r="B62" s="16" t="s">
        <v>116</v>
      </c>
      <c r="C62">
        <v>7212</v>
      </c>
      <c r="D62" t="s">
        <v>64</v>
      </c>
      <c r="E62" s="2">
        <v>4</v>
      </c>
      <c r="F62" s="1">
        <v>8</v>
      </c>
      <c r="G62" s="11">
        <v>0</v>
      </c>
      <c r="H62" s="1">
        <f t="shared" si="7"/>
        <v>8</v>
      </c>
      <c r="I62" s="1">
        <v>28.713000000000001</v>
      </c>
    </row>
    <row r="63" spans="1:9" x14ac:dyDescent="0.25">
      <c r="A63" t="s">
        <v>24</v>
      </c>
      <c r="B63" s="16" t="s">
        <v>65</v>
      </c>
      <c r="C63">
        <v>52019</v>
      </c>
      <c r="D63" t="s">
        <v>65</v>
      </c>
      <c r="E63" s="2">
        <v>501</v>
      </c>
      <c r="F63" s="1">
        <v>80</v>
      </c>
      <c r="G63" s="11">
        <v>4</v>
      </c>
      <c r="H63" s="1">
        <f t="shared" si="7"/>
        <v>84</v>
      </c>
      <c r="I63" s="1">
        <v>60.313000000000002</v>
      </c>
    </row>
    <row r="64" spans="1:9" x14ac:dyDescent="0.25">
      <c r="A64" t="s">
        <v>24</v>
      </c>
      <c r="B64" s="16" t="s">
        <v>65</v>
      </c>
      <c r="C64">
        <v>52019</v>
      </c>
      <c r="D64" t="s">
        <v>65</v>
      </c>
      <c r="E64" s="2">
        <v>502</v>
      </c>
      <c r="F64" s="1">
        <v>73</v>
      </c>
      <c r="G64" s="11">
        <v>4</v>
      </c>
      <c r="H64" s="1">
        <f t="shared" si="7"/>
        <v>77</v>
      </c>
      <c r="I64" s="1">
        <v>63.811</v>
      </c>
    </row>
    <row r="65" spans="1:9" x14ac:dyDescent="0.25">
      <c r="A65" t="s">
        <v>24</v>
      </c>
      <c r="B65" s="16" t="s">
        <v>65</v>
      </c>
      <c r="C65">
        <v>52019</v>
      </c>
      <c r="D65" t="s">
        <v>65</v>
      </c>
      <c r="E65" s="2">
        <v>601</v>
      </c>
      <c r="F65" s="1">
        <v>81</v>
      </c>
      <c r="G65" s="11">
        <v>4</v>
      </c>
      <c r="H65" s="1">
        <f t="shared" si="7"/>
        <v>85</v>
      </c>
      <c r="I65" s="1">
        <v>49.369</v>
      </c>
    </row>
    <row r="66" spans="1:9" x14ac:dyDescent="0.25">
      <c r="A66" t="s">
        <v>24</v>
      </c>
      <c r="B66" s="16" t="s">
        <v>65</v>
      </c>
      <c r="C66">
        <v>52019</v>
      </c>
      <c r="D66" t="s">
        <v>65</v>
      </c>
      <c r="E66" s="2">
        <v>602</v>
      </c>
      <c r="F66" s="1">
        <v>81</v>
      </c>
      <c r="G66" s="11">
        <v>3</v>
      </c>
      <c r="H66" s="1">
        <f t="shared" si="7"/>
        <v>84</v>
      </c>
      <c r="I66" s="1">
        <v>54.127000000000002</v>
      </c>
    </row>
    <row r="67" spans="1:9" x14ac:dyDescent="0.25">
      <c r="A67" t="s">
        <v>24</v>
      </c>
      <c r="B67" s="16" t="s">
        <v>65</v>
      </c>
      <c r="C67">
        <v>52019</v>
      </c>
      <c r="D67" t="s">
        <v>65</v>
      </c>
      <c r="E67" s="2" t="s">
        <v>66</v>
      </c>
      <c r="F67" s="1">
        <v>38</v>
      </c>
      <c r="G67" s="11">
        <v>2</v>
      </c>
      <c r="H67" s="1">
        <f t="shared" si="7"/>
        <v>40</v>
      </c>
      <c r="I67" s="1">
        <v>38.944000000000003</v>
      </c>
    </row>
    <row r="68" spans="1:9" x14ac:dyDescent="0.25">
      <c r="A68" t="s">
        <v>24</v>
      </c>
      <c r="B68" s="16" t="s">
        <v>65</v>
      </c>
      <c r="C68">
        <v>52019</v>
      </c>
      <c r="D68" t="s">
        <v>65</v>
      </c>
      <c r="E68" s="2" t="s">
        <v>67</v>
      </c>
      <c r="F68" s="1">
        <v>43</v>
      </c>
      <c r="G68" s="11">
        <v>2</v>
      </c>
      <c r="H68" s="1">
        <f t="shared" si="7"/>
        <v>45</v>
      </c>
      <c r="I68" s="1">
        <v>33.662999999999997</v>
      </c>
    </row>
    <row r="69" spans="1:9" x14ac:dyDescent="0.25">
      <c r="A69" t="s">
        <v>24</v>
      </c>
      <c r="B69" s="16" t="s">
        <v>65</v>
      </c>
      <c r="C69">
        <v>52019</v>
      </c>
      <c r="D69" t="s">
        <v>65</v>
      </c>
      <c r="E69" s="2" t="s">
        <v>68</v>
      </c>
      <c r="F69" s="1">
        <v>38</v>
      </c>
      <c r="G69" s="11">
        <v>2</v>
      </c>
      <c r="H69" s="1">
        <f t="shared" si="7"/>
        <v>40</v>
      </c>
      <c r="I69" s="1">
        <v>46.098999999999997</v>
      </c>
    </row>
    <row r="70" spans="1:9" x14ac:dyDescent="0.25">
      <c r="A70" t="s">
        <v>33</v>
      </c>
      <c r="B70" s="16" t="s">
        <v>116</v>
      </c>
      <c r="C70">
        <v>52087</v>
      </c>
      <c r="D70" t="s">
        <v>69</v>
      </c>
      <c r="E70" s="2" t="s">
        <v>70</v>
      </c>
      <c r="F70" s="1">
        <v>12</v>
      </c>
      <c r="G70" s="11">
        <v>1</v>
      </c>
      <c r="H70" s="1">
        <f t="shared" si="7"/>
        <v>13</v>
      </c>
      <c r="I70" s="1">
        <v>28.616</v>
      </c>
    </row>
    <row r="71" spans="1:9" x14ac:dyDescent="0.25">
      <c r="A71" t="s">
        <v>33</v>
      </c>
      <c r="B71" s="16" t="s">
        <v>116</v>
      </c>
      <c r="C71">
        <v>52087</v>
      </c>
      <c r="D71" t="s">
        <v>69</v>
      </c>
      <c r="E71" s="2" t="s">
        <v>71</v>
      </c>
      <c r="F71" s="1">
        <v>13</v>
      </c>
      <c r="G71" s="11">
        <v>1</v>
      </c>
      <c r="H71" s="1">
        <f t="shared" si="7"/>
        <v>14</v>
      </c>
      <c r="I71" s="1">
        <v>12.913</v>
      </c>
    </row>
    <row r="72" spans="1:9" x14ac:dyDescent="0.25">
      <c r="A72" t="s">
        <v>33</v>
      </c>
      <c r="B72" s="16" t="s">
        <v>116</v>
      </c>
      <c r="C72">
        <v>52087</v>
      </c>
      <c r="D72" t="s">
        <v>69</v>
      </c>
      <c r="E72" s="2" t="s">
        <v>72</v>
      </c>
      <c r="F72" s="1">
        <v>12</v>
      </c>
      <c r="G72" s="11">
        <v>1</v>
      </c>
      <c r="H72" s="1">
        <f t="shared" si="7"/>
        <v>13</v>
      </c>
      <c r="I72" s="1">
        <v>33.587000000000003</v>
      </c>
    </row>
    <row r="73" spans="1:9" x14ac:dyDescent="0.25">
      <c r="A73" t="s">
        <v>33</v>
      </c>
      <c r="B73" s="16" t="s">
        <v>116</v>
      </c>
      <c r="C73">
        <v>54844</v>
      </c>
      <c r="D73" t="s">
        <v>73</v>
      </c>
      <c r="E73" s="2">
        <v>1</v>
      </c>
      <c r="F73" s="1">
        <v>51</v>
      </c>
      <c r="G73" s="11">
        <v>2</v>
      </c>
      <c r="H73" s="1">
        <f t="shared" si="7"/>
        <v>53</v>
      </c>
      <c r="I73" s="1">
        <v>30.800999999999998</v>
      </c>
    </row>
    <row r="74" spans="1:9" x14ac:dyDescent="0.25">
      <c r="A74" t="s">
        <v>33</v>
      </c>
      <c r="B74" s="16" t="s">
        <v>116</v>
      </c>
      <c r="C74">
        <v>54844</v>
      </c>
      <c r="D74" t="s">
        <v>73</v>
      </c>
      <c r="E74" s="2">
        <v>2</v>
      </c>
      <c r="F74" s="1">
        <v>48</v>
      </c>
      <c r="G74" s="11">
        <v>2</v>
      </c>
      <c r="H74" s="1">
        <f t="shared" si="7"/>
        <v>50</v>
      </c>
      <c r="I74" s="1">
        <v>39.094000000000001</v>
      </c>
    </row>
    <row r="75" spans="1:9" x14ac:dyDescent="0.25">
      <c r="A75" t="s">
        <v>33</v>
      </c>
      <c r="B75" s="16" t="s">
        <v>116</v>
      </c>
      <c r="C75">
        <v>7032</v>
      </c>
      <c r="D75" t="s">
        <v>74</v>
      </c>
      <c r="E75" s="2">
        <v>3</v>
      </c>
      <c r="F75" s="1">
        <v>8</v>
      </c>
      <c r="G75" s="11">
        <v>0</v>
      </c>
      <c r="H75" s="1">
        <f t="shared" si="7"/>
        <v>8</v>
      </c>
      <c r="I75" s="1">
        <v>36.378999999999998</v>
      </c>
    </row>
    <row r="76" spans="1:9" x14ac:dyDescent="0.25">
      <c r="A76" t="s">
        <v>33</v>
      </c>
      <c r="B76" s="16" t="s">
        <v>116</v>
      </c>
      <c r="C76">
        <v>7032</v>
      </c>
      <c r="D76" t="s">
        <v>74</v>
      </c>
      <c r="E76" s="2">
        <v>4</v>
      </c>
      <c r="F76" s="1">
        <v>7</v>
      </c>
      <c r="G76" s="11">
        <v>0</v>
      </c>
      <c r="H76" s="1">
        <f t="shared" si="7"/>
        <v>7</v>
      </c>
      <c r="I76" s="1">
        <v>34.991</v>
      </c>
    </row>
    <row r="77" spans="1:9" x14ac:dyDescent="0.25">
      <c r="A77" t="s">
        <v>33</v>
      </c>
      <c r="B77" s="16" t="s">
        <v>116</v>
      </c>
      <c r="C77">
        <v>7032</v>
      </c>
      <c r="D77" t="s">
        <v>74</v>
      </c>
      <c r="E77" s="2">
        <v>5</v>
      </c>
      <c r="F77" s="1">
        <v>8</v>
      </c>
      <c r="G77" s="11">
        <v>0</v>
      </c>
      <c r="H77" s="1">
        <f t="shared" si="7"/>
        <v>8</v>
      </c>
      <c r="I77" s="1">
        <v>45.170999999999999</v>
      </c>
    </row>
    <row r="78" spans="1:9" x14ac:dyDescent="0.25">
      <c r="A78" t="s">
        <v>33</v>
      </c>
      <c r="B78" s="16" t="s">
        <v>116</v>
      </c>
      <c r="C78">
        <v>7032</v>
      </c>
      <c r="D78" t="s">
        <v>74</v>
      </c>
      <c r="E78" s="2">
        <v>6</v>
      </c>
      <c r="F78" s="1">
        <v>6</v>
      </c>
      <c r="G78" s="11">
        <v>0</v>
      </c>
      <c r="H78" s="1">
        <f t="shared" si="7"/>
        <v>6</v>
      </c>
      <c r="I78" s="1">
        <v>43.66</v>
      </c>
    </row>
    <row r="79" spans="1:9" x14ac:dyDescent="0.25">
      <c r="A79" t="s">
        <v>33</v>
      </c>
      <c r="B79" s="16" t="s">
        <v>116</v>
      </c>
      <c r="C79">
        <v>59913</v>
      </c>
      <c r="D79" t="s">
        <v>75</v>
      </c>
      <c r="E79" s="2" t="s">
        <v>47</v>
      </c>
      <c r="F79" s="1">
        <v>26</v>
      </c>
      <c r="G79" s="11">
        <v>1</v>
      </c>
      <c r="H79" s="1">
        <f t="shared" si="7"/>
        <v>27</v>
      </c>
      <c r="I79" s="1">
        <v>29.238</v>
      </c>
    </row>
    <row r="80" spans="1:9" x14ac:dyDescent="0.25">
      <c r="A80" t="s">
        <v>33</v>
      </c>
      <c r="B80" s="16" t="s">
        <v>116</v>
      </c>
      <c r="C80">
        <v>59913</v>
      </c>
      <c r="D80" t="s">
        <v>75</v>
      </c>
      <c r="E80" s="2" t="s">
        <v>48</v>
      </c>
      <c r="F80" s="1">
        <v>26</v>
      </c>
      <c r="G80" s="11">
        <v>1</v>
      </c>
      <c r="H80" s="1">
        <f t="shared" si="7"/>
        <v>27</v>
      </c>
      <c r="I80" s="1">
        <v>28.486999999999998</v>
      </c>
    </row>
    <row r="81" spans="1:9" x14ac:dyDescent="0.25">
      <c r="A81" t="s">
        <v>33</v>
      </c>
      <c r="B81" s="16" t="s">
        <v>116</v>
      </c>
      <c r="C81">
        <v>59913</v>
      </c>
      <c r="D81" t="s">
        <v>75</v>
      </c>
      <c r="E81" s="2" t="s">
        <v>50</v>
      </c>
      <c r="F81" s="1">
        <v>25</v>
      </c>
      <c r="G81" s="11">
        <v>1</v>
      </c>
      <c r="H81" s="1">
        <f t="shared" si="7"/>
        <v>26</v>
      </c>
      <c r="I81" s="1">
        <v>30.890999999999998</v>
      </c>
    </row>
    <row r="82" spans="1:9" x14ac:dyDescent="0.25">
      <c r="A82" t="s">
        <v>22</v>
      </c>
      <c r="B82" s="16" t="s">
        <v>76</v>
      </c>
      <c r="C82">
        <v>10633</v>
      </c>
      <c r="D82" t="s">
        <v>77</v>
      </c>
      <c r="E82" s="2">
        <v>1</v>
      </c>
      <c r="F82" s="1">
        <v>76</v>
      </c>
      <c r="G82" s="11">
        <v>3</v>
      </c>
      <c r="H82" s="1">
        <f t="shared" si="7"/>
        <v>79</v>
      </c>
      <c r="I82" s="1">
        <v>216.357</v>
      </c>
    </row>
    <row r="83" spans="1:9" x14ac:dyDescent="0.25">
      <c r="A83" t="s">
        <v>22</v>
      </c>
      <c r="B83" s="16" t="s">
        <v>76</v>
      </c>
      <c r="C83">
        <v>10633</v>
      </c>
      <c r="D83" t="s">
        <v>77</v>
      </c>
      <c r="E83" s="2">
        <v>2</v>
      </c>
      <c r="F83" s="1">
        <v>78</v>
      </c>
      <c r="G83" s="11">
        <v>3</v>
      </c>
      <c r="H83" s="1">
        <f t="shared" si="7"/>
        <v>81</v>
      </c>
      <c r="I83" s="1">
        <v>203.364</v>
      </c>
    </row>
    <row r="84" spans="1:9" x14ac:dyDescent="0.25">
      <c r="A84" t="s">
        <v>22</v>
      </c>
      <c r="B84" s="16" t="s">
        <v>76</v>
      </c>
      <c r="C84">
        <v>10633</v>
      </c>
      <c r="D84" t="s">
        <v>77</v>
      </c>
      <c r="E84" s="2">
        <v>3</v>
      </c>
      <c r="F84" s="1">
        <v>77</v>
      </c>
      <c r="G84" s="11">
        <v>3</v>
      </c>
      <c r="H84" s="1">
        <f t="shared" si="7"/>
        <v>80</v>
      </c>
      <c r="I84" s="1">
        <v>183.11799999999999</v>
      </c>
    </row>
    <row r="85" spans="1:9" x14ac:dyDescent="0.25">
      <c r="A85" t="s">
        <v>22</v>
      </c>
      <c r="B85" s="16" t="s">
        <v>116</v>
      </c>
      <c r="C85">
        <v>10771</v>
      </c>
      <c r="D85" t="s">
        <v>78</v>
      </c>
      <c r="E85" s="2">
        <v>1</v>
      </c>
      <c r="F85" s="1">
        <v>34</v>
      </c>
      <c r="G85" s="11">
        <v>1</v>
      </c>
      <c r="H85" s="1">
        <f t="shared" si="7"/>
        <v>35</v>
      </c>
      <c r="I85" s="1">
        <v>70.274000000000001</v>
      </c>
    </row>
    <row r="86" spans="1:9" x14ac:dyDescent="0.25">
      <c r="A86" t="s">
        <v>22</v>
      </c>
      <c r="B86" s="16" t="s">
        <v>116</v>
      </c>
      <c r="C86">
        <v>10771</v>
      </c>
      <c r="D86" t="s">
        <v>78</v>
      </c>
      <c r="E86" s="2">
        <v>2</v>
      </c>
      <c r="F86" s="1">
        <v>34</v>
      </c>
      <c r="G86" s="11">
        <v>1</v>
      </c>
      <c r="H86" s="1">
        <f t="shared" si="7"/>
        <v>35</v>
      </c>
      <c r="I86" s="1">
        <v>68.929000000000002</v>
      </c>
    </row>
    <row r="87" spans="1:9" x14ac:dyDescent="0.25">
      <c r="A87" t="s">
        <v>33</v>
      </c>
      <c r="B87" s="16" t="s">
        <v>116</v>
      </c>
      <c r="C87">
        <v>7839</v>
      </c>
      <c r="D87" t="s">
        <v>79</v>
      </c>
      <c r="E87" s="2">
        <v>1</v>
      </c>
      <c r="F87" s="1">
        <v>25</v>
      </c>
      <c r="G87" s="11">
        <v>1</v>
      </c>
      <c r="H87" s="1">
        <f t="shared" si="7"/>
        <v>26</v>
      </c>
      <c r="I87" s="1">
        <v>25.925000000000001</v>
      </c>
    </row>
    <row r="88" spans="1:9" x14ac:dyDescent="0.25">
      <c r="A88" t="s">
        <v>33</v>
      </c>
      <c r="B88" s="16" t="s">
        <v>116</v>
      </c>
      <c r="C88">
        <v>7839</v>
      </c>
      <c r="D88" t="s">
        <v>79</v>
      </c>
      <c r="E88" s="2">
        <v>2</v>
      </c>
      <c r="F88" s="1">
        <v>23</v>
      </c>
      <c r="G88" s="11">
        <v>1</v>
      </c>
      <c r="H88" s="1">
        <f t="shared" si="7"/>
        <v>24</v>
      </c>
      <c r="I88" s="1">
        <v>13.082000000000001</v>
      </c>
    </row>
    <row r="89" spans="1:9" x14ac:dyDescent="0.25">
      <c r="A89" t="s">
        <v>33</v>
      </c>
      <c r="B89" s="16" t="s">
        <v>116</v>
      </c>
      <c r="C89">
        <v>7839</v>
      </c>
      <c r="D89" t="s">
        <v>79</v>
      </c>
      <c r="E89" s="2">
        <v>3</v>
      </c>
      <c r="F89" s="1">
        <v>19</v>
      </c>
      <c r="G89" s="11">
        <v>1</v>
      </c>
      <c r="H89" s="1">
        <f t="shared" si="7"/>
        <v>20</v>
      </c>
      <c r="I89" s="1">
        <v>29.489000000000001</v>
      </c>
    </row>
    <row r="90" spans="1:9" x14ac:dyDescent="0.25">
      <c r="A90" t="s">
        <v>33</v>
      </c>
      <c r="B90" s="16" t="s">
        <v>116</v>
      </c>
      <c r="C90">
        <v>7839</v>
      </c>
      <c r="D90" t="s">
        <v>79</v>
      </c>
      <c r="E90" s="2">
        <v>4</v>
      </c>
      <c r="F90" s="1">
        <v>22</v>
      </c>
      <c r="G90" s="11">
        <v>1</v>
      </c>
      <c r="H90" s="1">
        <f t="shared" si="7"/>
        <v>23</v>
      </c>
      <c r="I90" s="1">
        <v>13.56</v>
      </c>
    </row>
    <row r="91" spans="1:9" x14ac:dyDescent="0.25">
      <c r="A91" t="s">
        <v>33</v>
      </c>
      <c r="B91" s="16" t="s">
        <v>116</v>
      </c>
      <c r="C91">
        <v>7839</v>
      </c>
      <c r="D91" t="s">
        <v>79</v>
      </c>
      <c r="E91" s="2">
        <v>5</v>
      </c>
      <c r="F91" s="1">
        <v>24</v>
      </c>
      <c r="G91" s="11">
        <v>1</v>
      </c>
      <c r="H91" s="1">
        <f t="shared" si="7"/>
        <v>25</v>
      </c>
      <c r="I91" s="1">
        <v>20.62</v>
      </c>
    </row>
    <row r="92" spans="1:9" x14ac:dyDescent="0.25">
      <c r="A92" t="s">
        <v>29</v>
      </c>
      <c r="B92" s="16" t="s">
        <v>30</v>
      </c>
      <c r="C92">
        <v>7837</v>
      </c>
      <c r="D92" t="s">
        <v>80</v>
      </c>
      <c r="E92" s="2" t="s">
        <v>81</v>
      </c>
      <c r="F92" s="1">
        <v>7</v>
      </c>
      <c r="G92" s="11">
        <v>0</v>
      </c>
      <c r="H92" s="1">
        <f t="shared" si="7"/>
        <v>7</v>
      </c>
      <c r="I92" s="1">
        <v>12.455</v>
      </c>
    </row>
    <row r="93" spans="1:9" x14ac:dyDescent="0.25">
      <c r="A93" t="s">
        <v>29</v>
      </c>
      <c r="B93" s="16" t="s">
        <v>30</v>
      </c>
      <c r="C93">
        <v>7837</v>
      </c>
      <c r="D93" t="s">
        <v>80</v>
      </c>
      <c r="E93" s="2" t="s">
        <v>82</v>
      </c>
      <c r="F93" s="1">
        <v>9</v>
      </c>
      <c r="G93" s="11">
        <v>0</v>
      </c>
      <c r="H93" s="1">
        <f t="shared" si="7"/>
        <v>9</v>
      </c>
      <c r="I93" s="1">
        <v>11.798999999999999</v>
      </c>
    </row>
    <row r="94" spans="1:9" x14ac:dyDescent="0.25">
      <c r="A94" t="s">
        <v>29</v>
      </c>
      <c r="B94" s="16" t="s">
        <v>30</v>
      </c>
      <c r="C94">
        <v>7837</v>
      </c>
      <c r="D94" t="s">
        <v>80</v>
      </c>
      <c r="E94" s="2" t="s">
        <v>83</v>
      </c>
      <c r="F94" s="1">
        <v>7</v>
      </c>
      <c r="G94" s="11">
        <v>0</v>
      </c>
      <c r="H94" s="1">
        <f t="shared" si="7"/>
        <v>7</v>
      </c>
      <c r="I94" s="1">
        <v>10.516999999999999</v>
      </c>
    </row>
    <row r="95" spans="1:9" x14ac:dyDescent="0.25">
      <c r="A95" t="s">
        <v>29</v>
      </c>
      <c r="B95" s="16" t="s">
        <v>30</v>
      </c>
      <c r="C95">
        <v>7837</v>
      </c>
      <c r="D95" t="s">
        <v>80</v>
      </c>
      <c r="E95" s="2" t="s">
        <v>84</v>
      </c>
      <c r="F95" s="1">
        <v>7</v>
      </c>
      <c r="G95" s="11">
        <v>0</v>
      </c>
      <c r="H95" s="1">
        <f t="shared" si="7"/>
        <v>7</v>
      </c>
      <c r="I95" s="1">
        <v>10.956</v>
      </c>
    </row>
    <row r="96" spans="1:9" x14ac:dyDescent="0.25">
      <c r="A96" t="s">
        <v>29</v>
      </c>
      <c r="B96" s="16" t="s">
        <v>30</v>
      </c>
      <c r="C96">
        <v>7837</v>
      </c>
      <c r="D96" t="s">
        <v>80</v>
      </c>
      <c r="E96" s="2" t="s">
        <v>85</v>
      </c>
      <c r="F96" s="1">
        <v>20</v>
      </c>
      <c r="G96" s="11">
        <v>1</v>
      </c>
      <c r="H96" s="1">
        <f t="shared" si="7"/>
        <v>21</v>
      </c>
      <c r="I96" s="1">
        <v>18.131</v>
      </c>
    </row>
    <row r="97" spans="1:9" x14ac:dyDescent="0.25">
      <c r="A97" t="s">
        <v>29</v>
      </c>
      <c r="B97" s="16" t="s">
        <v>30</v>
      </c>
      <c r="C97">
        <v>7836</v>
      </c>
      <c r="D97" t="s">
        <v>86</v>
      </c>
      <c r="E97" s="2" t="s">
        <v>81</v>
      </c>
      <c r="F97" s="1">
        <v>24</v>
      </c>
      <c r="G97" s="11">
        <v>1</v>
      </c>
      <c r="H97" s="1">
        <f t="shared" si="7"/>
        <v>25</v>
      </c>
      <c r="I97" s="1">
        <v>21.071999999999999</v>
      </c>
    </row>
    <row r="98" spans="1:9" x14ac:dyDescent="0.25">
      <c r="A98" t="s">
        <v>29</v>
      </c>
      <c r="B98" s="16" t="s">
        <v>30</v>
      </c>
      <c r="C98">
        <v>7836</v>
      </c>
      <c r="D98" t="s">
        <v>86</v>
      </c>
      <c r="E98" s="2" t="s">
        <v>82</v>
      </c>
      <c r="F98" s="1">
        <v>22</v>
      </c>
      <c r="G98" s="11">
        <v>1</v>
      </c>
      <c r="H98" s="1">
        <f t="shared" si="7"/>
        <v>23</v>
      </c>
      <c r="I98" s="1">
        <v>19.946999999999999</v>
      </c>
    </row>
    <row r="99" spans="1:9" x14ac:dyDescent="0.25">
      <c r="A99" t="s">
        <v>29</v>
      </c>
      <c r="B99" s="16" t="s">
        <v>30</v>
      </c>
      <c r="C99">
        <v>7836</v>
      </c>
      <c r="D99" t="s">
        <v>86</v>
      </c>
      <c r="E99" s="2" t="s">
        <v>83</v>
      </c>
      <c r="F99" s="1">
        <v>26</v>
      </c>
      <c r="G99" s="11">
        <v>1</v>
      </c>
      <c r="H99" s="1">
        <f t="shared" si="7"/>
        <v>27</v>
      </c>
      <c r="I99" s="1">
        <v>21.940999999999999</v>
      </c>
    </row>
    <row r="100" spans="1:9" s="17" customFormat="1" x14ac:dyDescent="0.25">
      <c r="A100" s="17" t="s">
        <v>31</v>
      </c>
      <c r="B100" s="17" t="s">
        <v>124</v>
      </c>
      <c r="C100" s="17">
        <v>59004</v>
      </c>
      <c r="D100" s="17" t="s">
        <v>123</v>
      </c>
      <c r="E100" s="18" t="s">
        <v>66</v>
      </c>
      <c r="F100" s="19">
        <v>18</v>
      </c>
      <c r="G100" s="20">
        <v>1</v>
      </c>
      <c r="H100" s="19">
        <f t="shared" si="7"/>
        <v>19</v>
      </c>
      <c r="I100" s="19">
        <v>12.603999999999999</v>
      </c>
    </row>
    <row r="101" spans="1:9" s="17" customFormat="1" x14ac:dyDescent="0.25">
      <c r="A101" s="17" t="s">
        <v>31</v>
      </c>
      <c r="B101" s="17" t="s">
        <v>124</v>
      </c>
      <c r="C101" s="17">
        <v>59004</v>
      </c>
      <c r="D101" s="17" t="s">
        <v>123</v>
      </c>
      <c r="E101" s="18" t="s">
        <v>67</v>
      </c>
      <c r="F101" s="19">
        <v>17</v>
      </c>
      <c r="G101" s="20">
        <v>1</v>
      </c>
      <c r="H101" s="19">
        <f t="shared" si="7"/>
        <v>18</v>
      </c>
      <c r="I101" s="19">
        <v>11.345000000000001</v>
      </c>
    </row>
    <row r="102" spans="1:9" x14ac:dyDescent="0.25">
      <c r="A102" t="s">
        <v>33</v>
      </c>
      <c r="B102" s="16" t="s">
        <v>116</v>
      </c>
      <c r="C102">
        <v>3804</v>
      </c>
      <c r="D102" t="s">
        <v>87</v>
      </c>
      <c r="E102" s="2" t="s">
        <v>88</v>
      </c>
      <c r="F102" s="1">
        <v>35</v>
      </c>
      <c r="G102" s="11">
        <v>1</v>
      </c>
      <c r="H102" s="1">
        <f t="shared" ref="H102:H132" si="8">G102+F102</f>
        <v>36</v>
      </c>
      <c r="I102" s="1">
        <v>23.245999999999999</v>
      </c>
    </row>
    <row r="103" spans="1:9" x14ac:dyDescent="0.25">
      <c r="A103" t="s">
        <v>33</v>
      </c>
      <c r="B103" s="16" t="s">
        <v>116</v>
      </c>
      <c r="C103">
        <v>3804</v>
      </c>
      <c r="D103" t="s">
        <v>87</v>
      </c>
      <c r="E103" s="2" t="s">
        <v>89</v>
      </c>
      <c r="F103" s="1">
        <v>33</v>
      </c>
      <c r="G103" s="11">
        <v>1</v>
      </c>
      <c r="H103" s="1">
        <f t="shared" si="8"/>
        <v>34</v>
      </c>
      <c r="I103" s="1">
        <v>20.488</v>
      </c>
    </row>
    <row r="104" spans="1:9" x14ac:dyDescent="0.25">
      <c r="A104" t="s">
        <v>33</v>
      </c>
      <c r="B104" s="16" t="s">
        <v>116</v>
      </c>
      <c r="C104">
        <v>7838</v>
      </c>
      <c r="D104" t="s">
        <v>90</v>
      </c>
      <c r="E104" s="2">
        <v>1</v>
      </c>
      <c r="F104" s="1">
        <v>22</v>
      </c>
      <c r="G104" s="11">
        <v>1</v>
      </c>
      <c r="H104" s="1">
        <f t="shared" si="8"/>
        <v>23</v>
      </c>
      <c r="I104" s="1">
        <v>21.344000000000001</v>
      </c>
    </row>
    <row r="105" spans="1:9" x14ac:dyDescent="0.25">
      <c r="A105" t="s">
        <v>33</v>
      </c>
      <c r="B105" s="16" t="s">
        <v>116</v>
      </c>
      <c r="C105">
        <v>7838</v>
      </c>
      <c r="D105" t="s">
        <v>90</v>
      </c>
      <c r="E105" s="2">
        <v>2</v>
      </c>
      <c r="F105" s="1">
        <v>20</v>
      </c>
      <c r="G105" s="11">
        <v>1</v>
      </c>
      <c r="H105" s="1">
        <f t="shared" si="8"/>
        <v>21</v>
      </c>
      <c r="I105" s="1">
        <v>26.241</v>
      </c>
    </row>
    <row r="106" spans="1:9" x14ac:dyDescent="0.25">
      <c r="A106" t="s">
        <v>33</v>
      </c>
      <c r="B106" s="16" t="s">
        <v>116</v>
      </c>
      <c r="C106">
        <v>7838</v>
      </c>
      <c r="D106" t="s">
        <v>90</v>
      </c>
      <c r="E106" s="2">
        <v>3</v>
      </c>
      <c r="F106" s="1">
        <v>22</v>
      </c>
      <c r="G106" s="11">
        <v>1</v>
      </c>
      <c r="H106" s="1">
        <f t="shared" si="8"/>
        <v>23</v>
      </c>
      <c r="I106" s="1">
        <v>20.228999999999999</v>
      </c>
    </row>
    <row r="107" spans="1:9" x14ac:dyDescent="0.25">
      <c r="A107" t="s">
        <v>33</v>
      </c>
      <c r="B107" s="16" t="s">
        <v>116</v>
      </c>
      <c r="C107">
        <v>7838</v>
      </c>
      <c r="D107" t="s">
        <v>90</v>
      </c>
      <c r="E107" s="2">
        <v>4</v>
      </c>
      <c r="F107" s="1">
        <v>21</v>
      </c>
      <c r="G107" s="11">
        <v>1</v>
      </c>
      <c r="H107" s="1">
        <f t="shared" si="8"/>
        <v>22</v>
      </c>
      <c r="I107" s="1">
        <v>28.053999999999998</v>
      </c>
    </row>
    <row r="108" spans="1:9" x14ac:dyDescent="0.25">
      <c r="A108" t="s">
        <v>33</v>
      </c>
      <c r="B108" s="16" t="s">
        <v>116</v>
      </c>
      <c r="C108">
        <v>10774</v>
      </c>
      <c r="D108" t="s">
        <v>91</v>
      </c>
      <c r="E108" s="2">
        <v>1</v>
      </c>
      <c r="F108" s="1">
        <v>30</v>
      </c>
      <c r="G108" s="11">
        <v>1</v>
      </c>
      <c r="H108" s="1">
        <f t="shared" si="8"/>
        <v>31</v>
      </c>
      <c r="I108" s="1">
        <v>49.723999999999997</v>
      </c>
    </row>
    <row r="109" spans="1:9" x14ac:dyDescent="0.25">
      <c r="A109" t="s">
        <v>33</v>
      </c>
      <c r="B109" s="16" t="s">
        <v>116</v>
      </c>
      <c r="C109">
        <v>10774</v>
      </c>
      <c r="D109" t="s">
        <v>91</v>
      </c>
      <c r="E109" s="2">
        <v>2</v>
      </c>
      <c r="F109" s="1">
        <v>30</v>
      </c>
      <c r="G109" s="11">
        <v>1</v>
      </c>
      <c r="H109" s="1">
        <f t="shared" si="8"/>
        <v>31</v>
      </c>
      <c r="I109" s="1">
        <v>50.415999999999997</v>
      </c>
    </row>
    <row r="110" spans="1:9" x14ac:dyDescent="0.25">
      <c r="A110" t="s">
        <v>23</v>
      </c>
      <c r="B110" s="16" t="s">
        <v>118</v>
      </c>
      <c r="C110">
        <v>54081</v>
      </c>
      <c r="D110" t="s">
        <v>92</v>
      </c>
      <c r="E110" s="2" t="s">
        <v>93</v>
      </c>
      <c r="F110" s="1">
        <v>16</v>
      </c>
      <c r="G110" s="11">
        <v>1</v>
      </c>
      <c r="H110" s="1">
        <f t="shared" si="8"/>
        <v>17</v>
      </c>
      <c r="I110" s="1">
        <v>8.9039999999999999</v>
      </c>
    </row>
    <row r="111" spans="1:9" x14ac:dyDescent="0.25">
      <c r="A111" t="s">
        <v>23</v>
      </c>
      <c r="B111" s="16" t="s">
        <v>118</v>
      </c>
      <c r="C111">
        <v>54081</v>
      </c>
      <c r="D111" t="s">
        <v>92</v>
      </c>
      <c r="E111" s="2" t="s">
        <v>94</v>
      </c>
      <c r="F111" s="1">
        <v>17</v>
      </c>
      <c r="G111" s="11">
        <v>1</v>
      </c>
      <c r="H111" s="1">
        <f t="shared" si="8"/>
        <v>18</v>
      </c>
      <c r="I111" s="1">
        <v>3.6440000000000001</v>
      </c>
    </row>
    <row r="112" spans="1:9" x14ac:dyDescent="0.25">
      <c r="A112" t="s">
        <v>23</v>
      </c>
      <c r="B112" s="16" t="s">
        <v>118</v>
      </c>
      <c r="C112">
        <v>54081</v>
      </c>
      <c r="D112" t="s">
        <v>92</v>
      </c>
      <c r="E112" s="2" t="s">
        <v>95</v>
      </c>
      <c r="F112" s="1">
        <v>16</v>
      </c>
      <c r="G112" s="11">
        <v>1</v>
      </c>
      <c r="H112" s="1">
        <f t="shared" si="8"/>
        <v>17</v>
      </c>
      <c r="I112" s="1">
        <v>10.441000000000001</v>
      </c>
    </row>
    <row r="113" spans="1:9" x14ac:dyDescent="0.25">
      <c r="A113" t="s">
        <v>23</v>
      </c>
      <c r="B113" s="16" t="s">
        <v>118</v>
      </c>
      <c r="C113">
        <v>54081</v>
      </c>
      <c r="D113" t="s">
        <v>92</v>
      </c>
      <c r="E113" s="2" t="s">
        <v>96</v>
      </c>
      <c r="F113" s="1">
        <v>12</v>
      </c>
      <c r="G113" s="11">
        <v>1</v>
      </c>
      <c r="H113" s="1">
        <f t="shared" si="8"/>
        <v>13</v>
      </c>
      <c r="I113" s="1">
        <v>11.061</v>
      </c>
    </row>
    <row r="114" spans="1:9" x14ac:dyDescent="0.25">
      <c r="A114" t="s">
        <v>32</v>
      </c>
      <c r="B114" s="16" t="s">
        <v>119</v>
      </c>
      <c r="C114">
        <v>3785</v>
      </c>
      <c r="D114" t="s">
        <v>97</v>
      </c>
      <c r="E114" s="2" t="s">
        <v>98</v>
      </c>
      <c r="F114" s="1">
        <v>1</v>
      </c>
      <c r="G114" s="11">
        <v>0</v>
      </c>
      <c r="H114" s="1">
        <f t="shared" si="8"/>
        <v>1</v>
      </c>
      <c r="I114" s="1">
        <v>12.244</v>
      </c>
    </row>
    <row r="115" spans="1:9" x14ac:dyDescent="0.25">
      <c r="A115" t="s">
        <v>20</v>
      </c>
      <c r="B115" s="16" t="s">
        <v>21</v>
      </c>
      <c r="C115">
        <v>55439</v>
      </c>
      <c r="D115" t="s">
        <v>99</v>
      </c>
      <c r="E115" s="2" t="s">
        <v>100</v>
      </c>
      <c r="F115" s="1">
        <v>25</v>
      </c>
      <c r="G115" s="11">
        <v>1</v>
      </c>
      <c r="H115" s="1">
        <f t="shared" si="8"/>
        <v>26</v>
      </c>
      <c r="I115" s="1">
        <v>15.1</v>
      </c>
    </row>
    <row r="116" spans="1:9" x14ac:dyDescent="0.25">
      <c r="A116" t="s">
        <v>20</v>
      </c>
      <c r="B116" s="16" t="s">
        <v>21</v>
      </c>
      <c r="C116">
        <v>55439</v>
      </c>
      <c r="D116" t="s">
        <v>99</v>
      </c>
      <c r="E116" s="2" t="s">
        <v>101</v>
      </c>
      <c r="F116" s="1">
        <v>26</v>
      </c>
      <c r="G116" s="11">
        <v>1</v>
      </c>
      <c r="H116" s="1">
        <f t="shared" si="8"/>
        <v>27</v>
      </c>
      <c r="I116" s="1">
        <v>14.962999999999999</v>
      </c>
    </row>
    <row r="117" spans="1:9" x14ac:dyDescent="0.25">
      <c r="A117" t="s">
        <v>20</v>
      </c>
      <c r="B117" s="16" t="s">
        <v>21</v>
      </c>
      <c r="C117">
        <v>55439</v>
      </c>
      <c r="D117" t="s">
        <v>99</v>
      </c>
      <c r="E117" s="2" t="s">
        <v>102</v>
      </c>
      <c r="F117" s="1">
        <v>29</v>
      </c>
      <c r="G117" s="11">
        <v>1</v>
      </c>
      <c r="H117" s="1">
        <f t="shared" si="8"/>
        <v>30</v>
      </c>
      <c r="I117" s="1">
        <v>15.311999999999999</v>
      </c>
    </row>
    <row r="118" spans="1:9" x14ac:dyDescent="0.25">
      <c r="A118" t="s">
        <v>33</v>
      </c>
      <c r="B118" s="16" t="s">
        <v>116</v>
      </c>
      <c r="C118">
        <v>56808</v>
      </c>
      <c r="D118" t="s">
        <v>103</v>
      </c>
      <c r="E118" s="2">
        <v>1</v>
      </c>
      <c r="F118" s="1">
        <v>223</v>
      </c>
      <c r="G118" s="11">
        <v>11</v>
      </c>
      <c r="H118" s="1">
        <f t="shared" si="8"/>
        <v>234</v>
      </c>
      <c r="I118" s="1">
        <v>133.63200000000001</v>
      </c>
    </row>
    <row r="119" spans="1:9" x14ac:dyDescent="0.25">
      <c r="A119" t="s">
        <v>33</v>
      </c>
      <c r="B119" s="16" t="s">
        <v>116</v>
      </c>
      <c r="C119">
        <v>56808</v>
      </c>
      <c r="D119" t="s">
        <v>103</v>
      </c>
      <c r="E119" s="2">
        <v>2</v>
      </c>
      <c r="F119" s="1">
        <v>241</v>
      </c>
      <c r="G119" s="11">
        <v>11</v>
      </c>
      <c r="H119" s="1">
        <f t="shared" si="8"/>
        <v>252</v>
      </c>
      <c r="I119" s="1">
        <v>135.47200000000001</v>
      </c>
    </row>
    <row r="120" spans="1:9" x14ac:dyDescent="0.25">
      <c r="A120" t="s">
        <v>33</v>
      </c>
      <c r="B120" s="16" t="s">
        <v>116</v>
      </c>
      <c r="C120">
        <v>55939</v>
      </c>
      <c r="D120" t="s">
        <v>104</v>
      </c>
      <c r="E120" s="2" t="s">
        <v>47</v>
      </c>
      <c r="F120" s="1">
        <v>28</v>
      </c>
      <c r="G120" s="11">
        <v>1</v>
      </c>
      <c r="H120" s="1">
        <f t="shared" si="8"/>
        <v>29</v>
      </c>
      <c r="I120" s="1">
        <v>29.641999999999999</v>
      </c>
    </row>
    <row r="121" spans="1:9" x14ac:dyDescent="0.25">
      <c r="A121" t="s">
        <v>33</v>
      </c>
      <c r="B121" s="16" t="s">
        <v>116</v>
      </c>
      <c r="C121">
        <v>55939</v>
      </c>
      <c r="D121" t="s">
        <v>104</v>
      </c>
      <c r="E121" s="2" t="s">
        <v>48</v>
      </c>
      <c r="F121" s="1">
        <v>28</v>
      </c>
      <c r="G121" s="11">
        <v>1</v>
      </c>
      <c r="H121" s="1">
        <f t="shared" si="8"/>
        <v>29</v>
      </c>
      <c r="I121" s="1">
        <v>24.425000000000001</v>
      </c>
    </row>
    <row r="122" spans="1:9" x14ac:dyDescent="0.25">
      <c r="A122" t="s">
        <v>33</v>
      </c>
      <c r="B122" s="16" t="s">
        <v>116</v>
      </c>
      <c r="C122">
        <v>55939</v>
      </c>
      <c r="D122" t="s">
        <v>104</v>
      </c>
      <c r="E122" s="2" t="s">
        <v>50</v>
      </c>
      <c r="F122" s="1">
        <v>26</v>
      </c>
      <c r="G122" s="11">
        <v>1</v>
      </c>
      <c r="H122" s="1">
        <f t="shared" si="8"/>
        <v>27</v>
      </c>
      <c r="I122" s="1">
        <v>23.611000000000001</v>
      </c>
    </row>
    <row r="123" spans="1:9" x14ac:dyDescent="0.25">
      <c r="A123" t="s">
        <v>25</v>
      </c>
      <c r="B123" s="16" t="s">
        <v>26</v>
      </c>
      <c r="C123">
        <v>55285</v>
      </c>
      <c r="D123" t="s">
        <v>105</v>
      </c>
      <c r="E123" s="2" t="s">
        <v>106</v>
      </c>
      <c r="F123" s="1">
        <v>3</v>
      </c>
      <c r="G123" s="11">
        <v>0</v>
      </c>
      <c r="H123" s="1">
        <f t="shared" si="8"/>
        <v>3</v>
      </c>
      <c r="I123" s="1">
        <v>23.425000000000001</v>
      </c>
    </row>
    <row r="124" spans="1:9" x14ac:dyDescent="0.25">
      <c r="A124" t="s">
        <v>25</v>
      </c>
      <c r="B124" s="16" t="s">
        <v>26</v>
      </c>
      <c r="C124">
        <v>55285</v>
      </c>
      <c r="D124" t="s">
        <v>105</v>
      </c>
      <c r="E124" s="2" t="s">
        <v>107</v>
      </c>
      <c r="F124" s="1">
        <v>3</v>
      </c>
      <c r="G124" s="11">
        <v>0</v>
      </c>
      <c r="H124" s="1">
        <f t="shared" si="8"/>
        <v>3</v>
      </c>
      <c r="I124" s="1">
        <v>23.367999999999999</v>
      </c>
    </row>
    <row r="125" spans="1:9" x14ac:dyDescent="0.25">
      <c r="A125" t="s">
        <v>25</v>
      </c>
      <c r="B125" s="16" t="s">
        <v>26</v>
      </c>
      <c r="C125">
        <v>55285</v>
      </c>
      <c r="D125" t="s">
        <v>105</v>
      </c>
      <c r="E125" s="2" t="s">
        <v>108</v>
      </c>
      <c r="F125" s="1">
        <v>3</v>
      </c>
      <c r="G125" s="11">
        <v>0</v>
      </c>
      <c r="H125" s="1">
        <f t="shared" si="8"/>
        <v>3</v>
      </c>
      <c r="I125" s="1">
        <v>10.303000000000001</v>
      </c>
    </row>
    <row r="126" spans="1:9" x14ac:dyDescent="0.25">
      <c r="A126" t="s">
        <v>25</v>
      </c>
      <c r="B126" s="16" t="s">
        <v>26</v>
      </c>
      <c r="C126">
        <v>55285</v>
      </c>
      <c r="D126" t="s">
        <v>105</v>
      </c>
      <c r="E126" s="2" t="s">
        <v>109</v>
      </c>
      <c r="F126" s="1">
        <v>3</v>
      </c>
      <c r="G126" s="11">
        <v>0</v>
      </c>
      <c r="H126" s="1">
        <f t="shared" si="8"/>
        <v>3</v>
      </c>
      <c r="I126" s="1">
        <v>8.3710000000000004</v>
      </c>
    </row>
    <row r="127" spans="1:9" x14ac:dyDescent="0.25">
      <c r="A127" t="s">
        <v>25</v>
      </c>
      <c r="B127" s="16" t="s">
        <v>26</v>
      </c>
      <c r="C127">
        <v>55285</v>
      </c>
      <c r="D127" t="s">
        <v>105</v>
      </c>
      <c r="E127" s="2" t="s">
        <v>110</v>
      </c>
      <c r="F127" s="1">
        <v>2</v>
      </c>
      <c r="G127" s="11">
        <v>0</v>
      </c>
      <c r="H127" s="1">
        <f t="shared" si="8"/>
        <v>2</v>
      </c>
      <c r="I127" s="1">
        <v>1.0609999999999999</v>
      </c>
    </row>
    <row r="128" spans="1:9" x14ac:dyDescent="0.25">
      <c r="A128" t="s">
        <v>25</v>
      </c>
      <c r="B128" s="16" t="s">
        <v>26</v>
      </c>
      <c r="C128">
        <v>55285</v>
      </c>
      <c r="D128" t="s">
        <v>105</v>
      </c>
      <c r="E128" s="2" t="s">
        <v>111</v>
      </c>
      <c r="F128" s="1">
        <v>2</v>
      </c>
      <c r="G128" s="11">
        <v>0</v>
      </c>
      <c r="H128" s="1">
        <f t="shared" si="8"/>
        <v>2</v>
      </c>
      <c r="I128" s="1">
        <v>0.95099999999999996</v>
      </c>
    </row>
    <row r="129" spans="1:9" x14ac:dyDescent="0.25">
      <c r="A129" t="s">
        <v>25</v>
      </c>
      <c r="B129" s="16" t="s">
        <v>26</v>
      </c>
      <c r="C129">
        <v>55285</v>
      </c>
      <c r="D129" t="s">
        <v>105</v>
      </c>
      <c r="E129" s="2" t="s">
        <v>112</v>
      </c>
      <c r="F129" s="1">
        <v>2</v>
      </c>
      <c r="G129" s="11">
        <v>0</v>
      </c>
      <c r="H129" s="1">
        <f t="shared" si="8"/>
        <v>2</v>
      </c>
      <c r="I129" s="1">
        <v>10.621</v>
      </c>
    </row>
    <row r="130" spans="1:9" x14ac:dyDescent="0.25">
      <c r="A130" t="s">
        <v>25</v>
      </c>
      <c r="B130" s="16" t="s">
        <v>26</v>
      </c>
      <c r="C130">
        <v>55285</v>
      </c>
      <c r="D130" t="s">
        <v>105</v>
      </c>
      <c r="E130" s="2" t="s">
        <v>113</v>
      </c>
      <c r="F130" s="1">
        <v>2</v>
      </c>
      <c r="G130" s="11">
        <v>0</v>
      </c>
      <c r="H130" s="1">
        <f t="shared" si="8"/>
        <v>2</v>
      </c>
      <c r="I130" s="1">
        <v>10.356999999999999</v>
      </c>
    </row>
    <row r="131" spans="1:9" x14ac:dyDescent="0.25">
      <c r="A131" t="s">
        <v>25</v>
      </c>
      <c r="B131" s="16" t="s">
        <v>26</v>
      </c>
      <c r="C131">
        <v>55285</v>
      </c>
      <c r="D131" t="s">
        <v>105</v>
      </c>
      <c r="E131" s="2" t="s">
        <v>114</v>
      </c>
      <c r="F131" s="1">
        <v>2</v>
      </c>
      <c r="G131" s="11">
        <v>0</v>
      </c>
      <c r="H131" s="1">
        <f t="shared" si="8"/>
        <v>2</v>
      </c>
      <c r="I131" s="1">
        <v>11.577</v>
      </c>
    </row>
    <row r="132" spans="1:9" x14ac:dyDescent="0.25">
      <c r="A132" t="s">
        <v>25</v>
      </c>
      <c r="B132" s="16" t="s">
        <v>26</v>
      </c>
      <c r="C132">
        <v>55285</v>
      </c>
      <c r="D132" t="s">
        <v>105</v>
      </c>
      <c r="E132" s="2" t="s">
        <v>115</v>
      </c>
      <c r="F132" s="1">
        <v>2</v>
      </c>
      <c r="G132" s="11">
        <v>0</v>
      </c>
      <c r="H132" s="1">
        <f t="shared" si="8"/>
        <v>2</v>
      </c>
      <c r="I132" s="1">
        <v>10.606999999999999</v>
      </c>
    </row>
    <row r="134" spans="1:9" x14ac:dyDescent="0.25">
      <c r="F134" s="1">
        <f>SUM(F37:F132)</f>
        <v>3513</v>
      </c>
      <c r="G134" s="1">
        <f>SUM(G37:G132)</f>
        <v>150</v>
      </c>
      <c r="H134" s="1">
        <f>SUM(H37:H132)</f>
        <v>3663</v>
      </c>
      <c r="I134" s="1">
        <f>SUM(I37:I132)</f>
        <v>4502.1889999999994</v>
      </c>
    </row>
  </sheetData>
  <autoFilter ref="A36:I132" xr:uid="{5BB73921-4207-4506-9BCC-8D685AE0DE4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B86CC99D2484E8B08DDCDE50F3AB6" ma:contentTypeVersion="10" ma:contentTypeDescription="Create a new document." ma:contentTypeScope="" ma:versionID="4e0d7706ef1f5e61f8862138aa9d176d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fcebcf1b-9e49-4819-a527-ade175b9efbe" xmlns:ns6="76fd66a3-a575-4292-82c3-55853a7ce5c9" targetNamespace="http://schemas.microsoft.com/office/2006/metadata/properties" ma:root="true" ma:fieldsID="feac2c8b27356bc5752604093a135147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fcebcf1b-9e49-4819-a527-ade175b9efbe"/>
    <xsd:import namespace="76fd66a3-a575-4292-82c3-55853a7ce5c9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e3f09c3df709400db2417a7161762d62" minOccurs="0"/>
                <xsd:element ref="ns5:SharedWithUsers" minOccurs="0"/>
                <xsd:element ref="ns5:SharedWithDetails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23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8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9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10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11" nillable="true" ma:displayName="Record" ma:default="Shared" ma:description="For documents that provide evidence of EPA decisions and actions, select &quot;Shared&quot; (open access) or &quot;Private&quot; (restricted access)." ma:format="Dropdown" ma:internalName="Record" ma:readOnly="false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15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7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8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20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22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24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5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6" nillable="true" ma:displayName="Taxonomy Catch All Column1" ma:hidden="true" ma:list="{3cbdd1f4-b29c-468b-b843-c4d6f836ae49}" ma:internalName="TaxCatchAllLabel" ma:readOnly="true" ma:showField="CatchAllDataLabel" ma:web="fcebcf1b-9e49-4819-a527-ade175b9ef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7" nillable="true" ma:displayName="Taxonomy Catch All Column" ma:hidden="true" ma:list="{3cbdd1f4-b29c-468b-b843-c4d6f836ae49}" ma:internalName="TaxCatchAll" ma:showField="CatchAllData" ma:web="fcebcf1b-9e49-4819-a527-ade175b9ef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9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21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bcf1b-9e49-4819-a527-ade175b9efbe" elementFormDefault="qualified">
    <xsd:import namespace="http://schemas.microsoft.com/office/2006/documentManagement/types"/>
    <xsd:import namespace="http://schemas.microsoft.com/office/infopath/2007/PartnerControls"/>
    <xsd:element name="e3f09c3df709400db2417a7161762d62" ma:index="28" nillable="true" ma:taxonomy="true" ma:internalName="e3f09c3df709400db2417a7161762d62" ma:taxonomyFieldName="EPA_x0020_Subject" ma:displayName="EPA Subject" ma:readOnly="false" ma:default="" ma:fieldId="{e3f09c3d-f709-400d-b241-7a7161762d62}" ma:taxonomyMulti="true" ma:sspId="29f62856-1543-49d4-a736-4569d363f533" ma:termSetId="7a3d4ae0-7e62-45a2-a406-c6a8a6a8ee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fd66a3-a575-4292-82c3-55853a7ce5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2026-06-16T23:07:41+00:00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  <e3f09c3df709400db2417a7161762d62 xmlns="fcebcf1b-9e49-4819-a527-ade175b9efbe">
      <Terms xmlns="http://schemas.microsoft.com/office/infopath/2007/PartnerControls"/>
    </e3f09c3df709400db2417a7161762d62>
  </documentManagement>
</p:properties>
</file>

<file path=customXml/item4.xml><?xml version="1.0" encoding="utf-8"?>
<?mso-contentType ?>
<SharedContentType xmlns="Microsoft.SharePoint.Taxonomy.ContentTypeSync" SourceId="29f62856-1543-49d4-a736-4569d363f533" ContentTypeId="0x0101" PreviousValue="false" LastSyncTimeStamp="2016-08-25T00:16:07.24Z"/>
</file>

<file path=customXml/itemProps1.xml><?xml version="1.0" encoding="utf-8"?>
<ds:datastoreItem xmlns:ds="http://schemas.openxmlformats.org/officeDocument/2006/customXml" ds:itemID="{FE5E7359-1E3B-4E52-A87E-C17A3E559C31}"/>
</file>

<file path=customXml/itemProps2.xml><?xml version="1.0" encoding="utf-8"?>
<ds:datastoreItem xmlns:ds="http://schemas.openxmlformats.org/officeDocument/2006/customXml" ds:itemID="{B4A5A364-6FFF-44B4-885D-767338DB65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C0DD6-B6AF-4007-9646-D325A01FCDB2}">
  <ds:schemaRefs>
    <ds:schemaRef ds:uri="http://schemas.microsoft.com/office/2006/documentManagement/types"/>
    <ds:schemaRef ds:uri="http://www.w3.org/XML/1998/namespace"/>
    <ds:schemaRef ds:uri="de61d240-c54e-425d-accc-4e6c067cb2c4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/fields"/>
    <ds:schemaRef ds:uri="http://purl.org/dc/elements/1.1/"/>
    <ds:schemaRef ds:uri="http://schemas.microsoft.com/sharepoint.v3"/>
    <ds:schemaRef ds:uri="4ffa91fb-a0ff-4ac5-b2db-65c790d184a4"/>
    <ds:schemaRef ds:uri="http://schemas.microsoft.com/sharepoint/v3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99147E5-AD98-438C-A962-B4EFFE75D9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Virginia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Cohen, Michael</dc:creator>
  <cp:keywords/>
  <dc:description/>
  <cp:lastModifiedBy>Thompson, Lisa</cp:lastModifiedBy>
  <cp:revision/>
  <dcterms:created xsi:type="dcterms:W3CDTF">2026-06-02T12:22:18Z</dcterms:created>
  <dcterms:modified xsi:type="dcterms:W3CDTF">2026-07-20T18:58:42Z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0x0101003EEB86CC99D2484E8B08DDCDE50F3AB6</vt:lpwstr>
  </property>
  <property fmtid="{D5CDD505-2E9C-101B-9397-08002B2CF9AE}" pid="3" name="TaxKeyword">
    <vt:lpwstr/>
  </property>
  <property fmtid="{D5CDD505-2E9C-101B-9397-08002B2CF9AE}" pid="4" name="Document_x0020_Type">
    <vt:lpwstr/>
  </property>
  <property fmtid="{D5CDD505-2E9C-101B-9397-08002B2CF9AE}" pid="5" name="e3f09c3df709400db2417a7161762d62">
    <vt:lpwstr/>
  </property>
  <property fmtid="{D5CDD505-2E9C-101B-9397-08002B2CF9AE}" pid="6" name="EPA_x0020_Subject">
    <vt:lpwstr/>
  </property>
  <property fmtid="{D5CDD505-2E9C-101B-9397-08002B2CF9AE}" pid="7" name="Document Type">
    <vt:lpwstr/>
  </property>
  <property fmtid="{D5CDD505-2E9C-101B-9397-08002B2CF9AE}" pid="8" name="EPA Subject">
    <vt:lpwstr/>
  </property>
  <property fmtid="{D5CDD505-2E9C-101B-9397-08002B2CF9AE}" pid="9" name="Order">
    <vt:r8>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